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8" activeTab="1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Т-пит'!$62:$63</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Т-пит'!$64:$65</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et_union_hor!$107:$115</definedName>
    <definedName name="ter_1">'Список территорий'!$G$13:$I$14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<sst xmlns="http://schemas.openxmlformats.org/spreadsheetml/2006/main" count="10693" uniqueCount="2867">
  <si>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</si>
  <si>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</si>
  <si>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</si>
  <si>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</si>
  <si>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</si>
  <si>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</si>
  <si>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</si>
  <si>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</si>
  <si>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</si>
  <si>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</si>
  <si>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</si>
  <si>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</si>
  <si>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</si>
  <si>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</si>
  <si>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Карачаево-Черкесская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</si>
  <si>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</si>
  <si>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</si>
  <si>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</si>
  <si>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</si>
  <si>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</si>
  <si>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</si>
  <si>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</si>
  <si>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</si>
  <si>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</si>
  <si>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</si>
  <si>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</si>
  <si>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</si>
  <si>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</si>
  <si>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</si>
  <si>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</si>
  <si>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</si>
  <si>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</si>
  <si>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</si>
  <si>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</si>
  <si>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</si>
  <si>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</si>
  <si>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</si>
  <si>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</si>
  <si>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</si>
  <si>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Главное управление Карачаево-Черкесской Республики по тарифам и ценам</t>
  </si>
  <si>
    <t>Источник официального опубликования решения</t>
  </si>
  <si>
    <t>www.tarif.net</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</si>
  <si>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</si>
  <si>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</si>
  <si>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</si>
  <si>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а. Бесленей"</t>
  </si>
  <si>
    <t>Наименование (описание) обособленного подразделения</t>
  </si>
  <si>
    <t>ИНН</t>
  </si>
  <si>
    <t>0912001604</t>
  </si>
  <si>
    <t>КПП</t>
  </si>
  <si>
    <t>091201001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</si>
  <si>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</si>
  <si>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</si>
  <si>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</si>
  <si>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</si>
  <si>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</si>
  <si>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</si>
  <si>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</si>
  <si>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</si>
  <si>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</si>
  <si>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</si>
  <si>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</si>
  <si>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</si>
  <si>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</si>
  <si>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</si>
  <si>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</si>
  <si>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</si>
  <si>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</si>
  <si>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</si>
  <si>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369414,КЧР,Хабезский район,а.Бесленей,ул.Д.Гутякулова,119</t>
  </si>
  <si>
    <t>Фамилия, имя, отчество руководителя</t>
  </si>
  <si>
    <t>Шабанов Беслан Мухадинович</t>
  </si>
  <si>
    <t>Ответственный за заполнение формы</t>
  </si>
  <si>
    <t>Фамилия, имя, отчество</t>
  </si>
  <si>
    <t>Карданова Тамара Газраиловна</t>
  </si>
  <si>
    <t>Должность</t>
  </si>
  <si>
    <t>Экономист</t>
  </si>
  <si>
    <t>Контактный телефон</t>
  </si>
  <si>
    <t>89604391096</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</si>
  <si>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</si>
  <si>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</si>
  <si>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</si>
  <si>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</si>
  <si>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</si>
  <si>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</si>
  <si>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</si>
  <si>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</si>
  <si>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</si>
  <si>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</si>
  <si>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</si>
  <si>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</si>
  <si>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</si>
  <si>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</si>
  <si>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</si>
  <si>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</si>
  <si>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</si>
  <si>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</si>
  <si>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Хабезский муниципальный район</t>
  </si>
  <si>
    <t>Бесленеевское</t>
  </si>
  <si>
    <t>91640408</t>
  </si>
  <si>
    <t>2</t>
  </si>
  <si>
    <t>×</t>
  </si>
  <si>
    <t>94</t>
  </si>
  <si>
    <t>Инжи-Чишховское</t>
  </si>
  <si>
    <t>91640417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</si>
  <si>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</si>
  <si>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</si>
  <si>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</si>
  <si>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</si>
  <si>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</si>
  <si>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</si>
  <si>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</si>
  <si>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</si>
  <si>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</si>
  <si>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</si>
  <si>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</si>
  <si>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</si>
  <si>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</si>
  <si>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</si>
  <si>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</si>
  <si>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</si>
  <si>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</si>
  <si>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</si>
  <si>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</si>
  <si>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</si>
  <si>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</si>
  <si>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</si>
  <si>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</si>
  <si>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</si>
  <si>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</si>
  <si>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</si>
  <si>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</si>
  <si>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</si>
  <si>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</si>
  <si>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</si>
  <si>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</si>
  <si>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</si>
  <si>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</si>
  <si>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</si>
  <si>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</si>
  <si>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</si>
  <si>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</si>
  <si>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</si>
  <si>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</si>
  <si>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</si>
  <si>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</si>
  <si>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</si>
  <si>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</si>
  <si>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</si>
  <si>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</si>
  <si>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</si>
  <si>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</si>
  <si>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</si>
  <si>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</si>
  <si>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</si>
  <si>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</si>
  <si>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</si>
  <si>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</si>
  <si>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</si>
  <si>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</si>
  <si>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</si>
  <si>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</si>
  <si>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</si>
  <si>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</si>
  <si>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</si>
  <si>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</si>
  <si>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</si>
  <si>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</si>
  <si>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</si>
  <si>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</si>
  <si>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</si>
  <si>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</si>
  <si>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</si>
  <si>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</si>
  <si>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</si>
  <si>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</si>
  <si>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</si>
  <si>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</si>
  <si>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</si>
  <si>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</si>
  <si>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</si>
  <si>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</si>
  <si>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</si>
  <si>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</si>
  <si>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</si>
  <si>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</si>
  <si>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</si>
  <si>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</si>
  <si>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</si>
  <si>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</si>
  <si>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</si>
  <si>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</si>
  <si>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</si>
  <si>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</si>
  <si>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</si>
  <si>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</si>
  <si>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</si>
  <si>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</si>
  <si>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</si>
  <si>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</si>
  <si>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</si>
  <si>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</si>
  <si>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</si>
  <si>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</si>
  <si>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</si>
  <si>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</si>
  <si>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</si>
  <si>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</si>
  <si>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</si>
  <si>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</si>
  <si>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</si>
  <si>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</si>
  <si>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</si>
  <si>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</si>
  <si>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</si>
  <si>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</si>
  <si>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</si>
  <si>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</si>
  <si>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</si>
  <si>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</si>
  <si>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</si>
  <si>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</si>
  <si>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</si>
  <si>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</si>
  <si>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</si>
  <si>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</si>
  <si>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</si>
  <si>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</si>
  <si>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</si>
  <si>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</si>
  <si>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</si>
  <si>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</si>
  <si>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</si>
  <si>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</si>
  <si>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</si>
  <si>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</si>
  <si>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</si>
  <si>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</si>
  <si>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</si>
  <si>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</si>
  <si>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</si>
  <si>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</si>
  <si>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</si>
  <si>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</si>
  <si>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</si>
  <si>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</si>
  <si>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</si>
  <si>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</si>
  <si>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</si>
  <si>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</si>
  <si>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</si>
  <si>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</si>
  <si>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</si>
  <si>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</si>
  <si>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</si>
  <si>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</si>
  <si>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</si>
  <si>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</si>
  <si>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</si>
  <si>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</si>
  <si>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</si>
  <si>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</si>
  <si>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</si>
  <si>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</si>
  <si>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</si>
  <si>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</si>
  <si>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</si>
  <si>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</si>
  <si>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</si>
  <si>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</si>
  <si>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</si>
  <si>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</si>
  <si>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</si>
  <si>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</si>
  <si>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</si>
  <si>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</si>
  <si>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</si>
  <si>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</si>
  <si>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</si>
  <si>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</si>
  <si>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</si>
  <si>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</si>
  <si>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</si>
  <si>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</si>
  <si>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</si>
  <si>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</si>
  <si>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</si>
  <si>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</si>
  <si>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</si>
  <si>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</si>
  <si>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</si>
  <si>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</si>
  <si>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</si>
  <si>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</si>
  <si>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</si>
  <si>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</si>
  <si>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</si>
  <si>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</si>
  <si>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</si>
  <si>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</si>
  <si>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</si>
  <si>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</si>
  <si>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</si>
  <si>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</si>
  <si>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</si>
  <si>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</si>
  <si>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</si>
  <si>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</si>
  <si>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</si>
  <si>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</si>
  <si>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</si>
  <si>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</si>
  <si>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</si>
  <si>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</si>
  <si>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</si>
  <si>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</si>
  <si>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</si>
  <si>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</si>
  <si>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</si>
  <si>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</si>
  <si>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</si>
  <si>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</si>
  <si>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</si>
  <si>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</si>
  <si>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</si>
  <si>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</si>
  <si>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</si>
  <si>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</si>
  <si>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</si>
  <si>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</si>
  <si>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</si>
  <si>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</si>
  <si>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</si>
  <si>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</si>
  <si>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</si>
  <si>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</si>
  <si>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</si>
  <si>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</si>
  <si>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</si>
  <si>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</si>
  <si>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</si>
  <si>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</si>
  <si>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</si>
  <si>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</si>
  <si>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</si>
  <si>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</si>
  <si>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</si>
  <si>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</si>
  <si>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</si>
  <si>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</si>
  <si>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</si>
  <si>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</si>
  <si>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</si>
  <si>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</si>
  <si>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</si>
  <si>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</si>
  <si>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</si>
  <si>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</si>
  <si>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</si>
  <si>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</si>
  <si>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</si>
  <si>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</si>
  <si>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</si>
  <si>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</si>
  <si>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</si>
  <si>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</si>
  <si>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</si>
  <si>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</si>
  <si>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</si>
  <si>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</si>
  <si>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</si>
  <si>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</si>
  <si>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</si>
  <si>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</si>
  <si>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</si>
  <si>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</si>
  <si>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</si>
  <si>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</si>
  <si>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</si>
  <si>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</si>
  <si>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</si>
  <si>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</si>
  <si>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</si>
  <si>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</si>
  <si>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</si>
  <si>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</si>
  <si>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</si>
  <si>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</si>
  <si>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</si>
  <si>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</si>
  <si>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</si>
  <si>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</si>
  <si>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</si>
  <si>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</si>
  <si>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</si>
  <si>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</si>
  <si>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</si>
  <si>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</si>
  <si>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</si>
  <si>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</si>
  <si>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</si>
  <si>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</si>
  <si>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</si>
  <si>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</si>
  <si>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</si>
  <si>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</si>
  <si>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</si>
  <si>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</si>
  <si>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</si>
  <si>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</si>
  <si>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</si>
  <si>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</si>
  <si>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</si>
  <si>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</si>
  <si>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</si>
  <si>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</si>
  <si>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</si>
  <si>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</si>
  <si>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</si>
  <si>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</si>
  <si>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</si>
  <si>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</si>
  <si>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</si>
  <si>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</si>
  <si>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</si>
  <si>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</si>
  <si>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</si>
  <si>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</si>
  <si>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</si>
  <si>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</si>
  <si>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</si>
  <si>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</si>
  <si>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</si>
  <si>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</si>
  <si>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</si>
  <si>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</si>
  <si>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</si>
  <si>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</si>
  <si>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</si>
  <si>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</si>
  <si>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</si>
  <si>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</si>
  <si>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</si>
  <si>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</si>
  <si>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</si>
  <si>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</si>
  <si>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</si>
  <si>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</si>
  <si>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</si>
  <si>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</si>
  <si>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</si>
  <si>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</si>
  <si>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</si>
  <si>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</si>
  <si>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</si>
  <si>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</si>
  <si>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</si>
  <si>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</si>
  <si>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</si>
  <si>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</si>
  <si>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</si>
  <si>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</si>
  <si>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</si>
  <si>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</si>
  <si>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</si>
  <si>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</si>
  <si>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</si>
  <si>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</si>
  <si>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</si>
  <si>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</si>
  <si>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</si>
  <si>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</si>
  <si>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</si>
  <si>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</si>
  <si>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</si>
  <si>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</si>
  <si>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</si>
  <si>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</si>
  <si>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</si>
  <si>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</si>
  <si>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</si>
  <si>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</si>
  <si>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</si>
  <si>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</si>
  <si>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</si>
  <si>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</si>
  <si>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</si>
  <si>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</si>
  <si>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</si>
  <si>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</si>
  <si>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Бюджетные</t>
  </si>
  <si>
    <t>Прочие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</si>
  <si>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</si>
  <si>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</si>
  <si>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</si>
  <si>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</si>
  <si>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</si>
  <si>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</si>
  <si>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</si>
  <si>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</si>
  <si>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</si>
  <si>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</si>
  <si>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</si>
  <si>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</si>
  <si>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</si>
  <si>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</si>
  <si>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</si>
  <si>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</si>
  <si>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</si>
  <si>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</si>
  <si>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</si>
  <si>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</si>
  <si>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</si>
  <si>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</si>
  <si>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</si>
  <si>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</si>
  <si>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</si>
  <si>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</si>
  <si>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</si>
  <si>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</si>
  <si>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</si>
  <si>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</si>
  <si>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</si>
  <si>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</si>
  <si>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</si>
  <si>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</si>
  <si>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</si>
  <si>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</si>
  <si>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</si>
  <si>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</si>
  <si>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</si>
  <si>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</si>
  <si>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</si>
  <si>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</si>
  <si>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</si>
  <si>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</si>
  <si>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</si>
  <si>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</si>
  <si>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</si>
  <si>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</si>
  <si>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</si>
  <si>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</si>
  <si>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</si>
  <si>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</si>
  <si>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</si>
  <si>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</si>
  <si>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</si>
  <si>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</si>
  <si>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</si>
  <si>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</si>
  <si>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</si>
  <si>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</si>
  <si>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</si>
  <si>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</si>
  <si>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</si>
  <si>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</si>
  <si>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</si>
  <si>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</si>
  <si>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</si>
  <si>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</si>
  <si>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</si>
  <si>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</si>
  <si>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</si>
  <si>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</si>
  <si>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</si>
  <si>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</si>
  <si>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</si>
  <si>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</si>
  <si>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</si>
  <si>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</si>
  <si>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</si>
  <si>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</si>
  <si>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</si>
  <si>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</si>
  <si>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</si>
  <si>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</si>
  <si>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</si>
  <si>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</si>
  <si>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</si>
  <si>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</si>
  <si>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</si>
  <si>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</si>
  <si>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</si>
  <si>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</si>
  <si>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</si>
  <si>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</si>
  <si>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</si>
  <si>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</si>
  <si>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</si>
  <si>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</si>
  <si>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</si>
  <si>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</si>
  <si>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</si>
  <si>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</si>
  <si>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</si>
  <si>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</si>
  <si>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</si>
  <si>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</si>
  <si>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</si>
  <si>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</si>
  <si>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</si>
  <si>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</si>
  <si>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</si>
  <si>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</si>
  <si>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</si>
  <si>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</si>
  <si>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</si>
  <si>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</si>
  <si>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</si>
  <si>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</si>
  <si>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</si>
  <si>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</si>
  <si>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</si>
  <si>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</si>
  <si>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</si>
  <si>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</si>
  <si>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</si>
  <si>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</si>
  <si>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</si>
  <si>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</si>
  <si>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</si>
  <si>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</si>
  <si>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</si>
  <si>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</si>
  <si>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</si>
  <si>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</si>
  <si>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</si>
  <si>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</si>
  <si>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</si>
  <si>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</si>
  <si>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</si>
  <si>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</si>
  <si>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</si>
  <si>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</si>
  <si>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</si>
  <si>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</si>
  <si>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</si>
  <si>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</si>
  <si>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</si>
  <si>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</si>
  <si>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</si>
  <si>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</si>
  <si>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</si>
  <si>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</si>
  <si>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</si>
  <si>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</si>
  <si>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</si>
  <si>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</si>
  <si>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</si>
  <si>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</si>
  <si>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</si>
  <si>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</si>
  <si>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</si>
  <si>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</si>
  <si>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</si>
  <si>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</si>
  <si>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</si>
  <si>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</si>
  <si>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</si>
  <si>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</si>
  <si>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</si>
  <si>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</si>
  <si>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</si>
  <si>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</si>
  <si>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</si>
  <si>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</si>
  <si>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</si>
  <si>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</si>
  <si>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</si>
  <si>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</si>
  <si>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</si>
  <si>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</si>
  <si>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</si>
  <si>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</si>
  <si>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</si>
  <si>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</si>
  <si>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</si>
  <si>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</si>
  <si>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</si>
  <si>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</si>
  <si>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</si>
  <si>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</si>
  <si>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</si>
  <si>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</si>
  <si>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</si>
  <si>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</si>
  <si>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</si>
  <si>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</si>
  <si>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</si>
  <si>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</si>
  <si>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</si>
  <si>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</si>
  <si>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</si>
  <si>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</si>
  <si>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</si>
  <si>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</si>
  <si>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</si>
  <si>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</si>
  <si>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</si>
  <si>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</si>
  <si>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</si>
  <si>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</si>
  <si>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</si>
  <si>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</si>
  <si>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</si>
  <si>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</si>
  <si>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</si>
  <si>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</si>
  <si>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</si>
  <si>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</si>
  <si>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</si>
  <si>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</si>
  <si>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</si>
  <si>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</si>
  <si>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</si>
  <si>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</si>
  <si>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</si>
  <si>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</si>
  <si>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</si>
  <si>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</si>
  <si>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</si>
  <si>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</si>
  <si>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</si>
  <si>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</si>
  <si>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</si>
  <si>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</si>
  <si>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</si>
  <si>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</si>
  <si>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</si>
  <si>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</si>
  <si>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</si>
  <si>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</si>
  <si>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</si>
  <si>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</si>
  <si>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</si>
  <si>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</si>
  <si>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</si>
  <si>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</si>
  <si>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</si>
  <si>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</si>
  <si>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</si>
  <si>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</si>
  <si>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</si>
  <si>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</si>
  <si>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</si>
  <si>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</si>
  <si>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</si>
  <si>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</si>
  <si>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</si>
  <si>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</si>
  <si>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</si>
  <si>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</si>
  <si>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</si>
  <si>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</si>
  <si>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</si>
  <si>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</si>
  <si>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</si>
  <si>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</si>
  <si>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</si>
  <si>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</si>
  <si>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</si>
  <si>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</si>
  <si>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</si>
  <si>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</si>
  <si>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</si>
  <si>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</si>
  <si>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</si>
  <si>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</si>
  <si>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</si>
  <si>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</si>
  <si>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</si>
  <si>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</si>
  <si>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</si>
  <si>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</si>
  <si>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</si>
  <si>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</si>
  <si>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</si>
  <si>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</si>
  <si>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</si>
  <si>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</si>
  <si>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</si>
  <si>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</si>
  <si>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</si>
  <si>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</si>
  <si>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</si>
  <si>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</si>
  <si>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</si>
  <si>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</si>
  <si>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</si>
  <si>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</si>
  <si>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</si>
  <si>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</si>
  <si>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</si>
  <si>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</si>
  <si>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</si>
  <si>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</si>
  <si>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</si>
  <si>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</si>
  <si>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</si>
  <si>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</si>
  <si>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</si>
  <si>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</si>
  <si>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</si>
  <si>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</si>
  <si>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</si>
  <si>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</si>
  <si>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</si>
  <si>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</si>
  <si>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</si>
  <si>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</si>
  <si>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</si>
  <si>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</si>
  <si>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</si>
  <si>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</si>
  <si>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</si>
  <si>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</si>
  <si>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</si>
  <si>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</si>
  <si>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</si>
  <si>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</si>
  <si>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</si>
  <si>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</si>
  <si>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</si>
  <si>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</si>
  <si>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</si>
  <si>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</si>
  <si>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</si>
  <si>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</si>
  <si>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</si>
  <si>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</si>
  <si>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</si>
  <si>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</si>
  <si>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</si>
  <si>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</si>
  <si>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</si>
  <si>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</si>
  <si>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</si>
  <si>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</si>
  <si>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</si>
  <si>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</si>
  <si>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</si>
  <si>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</si>
  <si>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</si>
  <si>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</si>
  <si>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</si>
  <si>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</si>
  <si>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</si>
  <si>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</si>
  <si>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</si>
  <si>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</si>
  <si>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</si>
  <si>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</si>
  <si>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</si>
  <si>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</si>
  <si>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</si>
  <si>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</si>
  <si>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</si>
  <si>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</si>
  <si>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</si>
  <si>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</si>
  <si>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</si>
  <si>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</si>
  <si>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</si>
  <si>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</si>
  <si>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</si>
  <si>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</si>
  <si>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</si>
  <si>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</si>
  <si>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</si>
  <si>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</si>
  <si>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</si>
  <si>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</si>
  <si>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</si>
  <si>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</si>
  <si>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</si>
  <si>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</si>
  <si>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</si>
  <si>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</si>
  <si>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</si>
  <si>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</si>
  <si>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</si>
  <si>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</si>
  <si>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</si>
  <si>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</si>
  <si>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</si>
  <si>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</si>
  <si>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</si>
  <si>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</si>
  <si>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</si>
  <si>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</si>
  <si>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</si>
  <si>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</si>
  <si>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</si>
  <si>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</si>
  <si>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</si>
  <si>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</si>
  <si>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</si>
  <si>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</si>
  <si>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</si>
  <si>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</si>
  <si>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</si>
  <si>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</si>
  <si>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</si>
  <si>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</si>
  <si>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</si>
  <si>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</si>
  <si>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</si>
  <si>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</si>
  <si>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</si>
  <si>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</si>
  <si>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</si>
  <si>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</si>
  <si>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</si>
  <si>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</si>
  <si>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</si>
  <si>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</si>
  <si>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</si>
  <si>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</si>
  <si>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</si>
  <si>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</si>
  <si>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</si>
  <si>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</si>
  <si>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</si>
  <si>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</si>
  <si>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</si>
  <si>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</si>
  <si>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</si>
  <si>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</si>
  <si>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</si>
  <si>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</si>
  <si>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</si>
  <si>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</si>
  <si>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</si>
  <si>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</si>
  <si>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</si>
  <si>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</si>
  <si>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</si>
  <si>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</si>
  <si>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</si>
  <si>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</si>
  <si>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</si>
  <si>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</si>
  <si>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</si>
  <si>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</si>
  <si>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</si>
  <si>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</si>
  <si>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</si>
  <si>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</si>
  <si>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</si>
  <si>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</si>
  <si>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</si>
  <si>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</si>
  <si>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</si>
  <si>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</si>
  <si>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</si>
  <si>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</si>
  <si>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</si>
  <si>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</si>
  <si>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</si>
  <si>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</si>
  <si>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</si>
  <si>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</si>
  <si>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</si>
  <si>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</si>
  <si>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</si>
  <si>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</si>
  <si>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</si>
  <si>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</si>
  <si>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</si>
  <si>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</si>
  <si>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</si>
  <si>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</si>
  <si>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</si>
  <si>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</si>
  <si>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</si>
  <si>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</si>
  <si>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</si>
  <si>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</si>
  <si>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</si>
  <si>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</si>
  <si>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</si>
  <si>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</si>
  <si>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</si>
  <si>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</si>
  <si>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</si>
  <si>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</si>
  <si>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</si>
  <si>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</si>
  <si>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</si>
  <si>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</si>
  <si>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</si>
  <si>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</si>
  <si>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</si>
  <si>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</si>
  <si>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</si>
  <si>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</si>
  <si>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</si>
  <si>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</si>
  <si>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</si>
  <si>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</si>
  <si>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</si>
  <si>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</si>
  <si>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</si>
  <si>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</si>
  <si>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</si>
  <si>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</si>
  <si>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</si>
  <si>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</si>
  <si>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</si>
  <si>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</si>
  <si>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</si>
  <si>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</si>
  <si>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</si>
  <si>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</si>
  <si>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</si>
  <si>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</si>
  <si>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</si>
  <si>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</si>
  <si>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</si>
  <si>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</si>
  <si>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</si>
  <si>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</si>
  <si>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</si>
  <si>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</si>
  <si>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</si>
  <si>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</si>
  <si>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</si>
  <si>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</si>
  <si>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</si>
  <si>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</si>
  <si>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</si>
  <si>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</si>
  <si>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</si>
  <si>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</si>
  <si>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</si>
  <si>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</si>
  <si>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</si>
  <si>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</si>
  <si>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</si>
  <si>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http://desleney.voda.kchgov.ru/wp-admin/edit.php</t>
  </si>
  <si>
    <t>https://portal.eias.ru/Portal/DownloadPage.aspx?type=12&amp;guid=07fe9ebd-d94a-46a2-a2d0-0bc28f9a5091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</si>
  <si>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</si>
  <si>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информация о размещении данных на подключение к централизоанным системам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</si>
  <si>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</si>
  <si>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публичный договор</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</si>
  <si>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</si>
  <si>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</si>
  <si>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8909 497 4019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</si>
  <si>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</si>
  <si>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</si>
  <si>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КЧР, Хабезский район, аул Бесленей, ул.Д.Гутякулова ,119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</si>
  <si>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</si>
  <si>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</si>
  <si>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</si>
  <si>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</si>
  <si>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</si>
  <si>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</si>
  <si>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</si>
  <si>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</si>
  <si>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</si>
  <si>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</si>
  <si>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</si>
  <si>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</si>
  <si>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</si>
  <si>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</si>
  <si>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</si>
  <si>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</si>
  <si>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</si>
  <si>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</si>
  <si>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</si>
  <si>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</si>
  <si>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</si>
  <si>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</si>
  <si>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</si>
  <si>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</si>
  <si>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</si>
  <si>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</si>
  <si>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</si>
  <si>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</si>
  <si>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</si>
  <si>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</si>
  <si>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</si>
  <si>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</si>
  <si>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</si>
  <si>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</si>
  <si>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</si>
  <si>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</si>
  <si>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</si>
  <si>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</si>
  <si>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</si>
  <si>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</si>
  <si>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</si>
  <si>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</si>
  <si>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</si>
  <si>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</si>
  <si>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</si>
  <si>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</si>
  <si>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</si>
  <si>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</si>
  <si>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</si>
  <si>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</si>
  <si>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</si>
  <si>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</si>
  <si>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</si>
  <si>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</si>
  <si>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</si>
  <si>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</si>
  <si>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</si>
  <si>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</si>
  <si>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</si>
  <si>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</si>
  <si>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</si>
  <si>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</si>
  <si>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</si>
  <si>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</si>
  <si>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</si>
  <si>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</si>
  <si>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</si>
  <si>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</si>
  <si>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</si>
  <si>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</si>
  <si>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</si>
  <si>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</si>
  <si>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</si>
  <si>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</si>
  <si>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</si>
  <si>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</si>
  <si>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</si>
  <si>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</si>
  <si>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</si>
  <si>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</si>
  <si>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</si>
  <si>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</si>
  <si>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</si>
  <si>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</si>
  <si>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</si>
  <si>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</si>
  <si>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</si>
  <si>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</si>
  <si>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</si>
  <si>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</si>
  <si>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</si>
  <si>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</si>
  <si>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</si>
  <si>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</si>
  <si>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</si>
  <si>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</si>
  <si>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</si>
  <si>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</si>
  <si>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</si>
  <si>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</si>
  <si>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</si>
  <si>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</si>
  <si>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</si>
  <si>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</si>
  <si>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</si>
  <si>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</si>
  <si>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</si>
  <si>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</si>
  <si>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</si>
  <si>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</si>
  <si>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</si>
  <si>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</si>
  <si>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</si>
  <si>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</si>
  <si>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</si>
  <si>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</si>
  <si>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</si>
  <si>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</si>
  <si>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</si>
  <si>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</si>
  <si>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</si>
  <si>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</si>
  <si>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</si>
  <si>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</si>
  <si>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</si>
  <si>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</si>
  <si>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</si>
  <si>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</si>
  <si>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</si>
  <si>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</si>
  <si>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</si>
  <si>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</si>
  <si>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</si>
  <si>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</si>
  <si>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</si>
  <si>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</si>
  <si>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</si>
  <si>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</si>
  <si>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</si>
  <si>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</si>
  <si>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</si>
  <si>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</si>
  <si>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</si>
  <si>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</si>
  <si>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</si>
  <si>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</si>
  <si>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</si>
  <si>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</si>
  <si>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</si>
  <si>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</si>
  <si>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</si>
  <si>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</si>
  <si>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</si>
  <si>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</si>
  <si>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</si>
  <si>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</si>
  <si>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</si>
  <si>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</si>
  <si>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</si>
  <si>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</si>
  <si>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</si>
  <si>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</si>
  <si>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</si>
  <si>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</si>
  <si>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</si>
  <si>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</si>
  <si>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</si>
  <si>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</si>
  <si>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</si>
  <si>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</si>
  <si>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</si>
  <si>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</si>
  <si>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</si>
  <si>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</si>
  <si>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</si>
  <si>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</si>
  <si>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</si>
  <si>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</si>
  <si>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</si>
  <si>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</si>
  <si>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</si>
  <si>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</si>
  <si>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</si>
  <si>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</si>
  <si>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</si>
  <si>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</si>
  <si>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</si>
  <si>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</si>
  <si>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</si>
  <si>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</si>
  <si>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</si>
  <si>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</si>
  <si>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</si>
  <si>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</si>
  <si>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</si>
  <si>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</si>
  <si>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</si>
  <si>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</si>
  <si>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</si>
  <si>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</si>
  <si>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</si>
  <si>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</si>
  <si>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</si>
  <si>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</si>
  <si>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</si>
  <si>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</si>
  <si>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</si>
  <si>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</si>
  <si>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</si>
  <si>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</si>
  <si>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</si>
  <si>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</si>
  <si>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</si>
  <si>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</si>
  <si>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</si>
  <si>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</si>
  <si>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</si>
  <si>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</si>
  <si>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</si>
  <si>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</si>
  <si>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</si>
  <si>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</si>
  <si>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</si>
  <si>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</si>
  <si>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</si>
  <si>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</si>
  <si>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</si>
  <si>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</si>
  <si>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</si>
  <si>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</si>
  <si>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</si>
  <si>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</si>
  <si>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</si>
  <si>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</si>
  <si>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</si>
  <si>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</si>
  <si>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</si>
  <si>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</si>
  <si>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</si>
  <si>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</si>
  <si>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</si>
  <si>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</si>
  <si>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</si>
  <si>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</si>
  <si>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</si>
  <si>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</si>
  <si>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</si>
  <si>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</si>
  <si>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</si>
  <si>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</si>
  <si>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</si>
  <si>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</si>
  <si>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</si>
  <si>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</si>
  <si>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</si>
  <si>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</si>
  <si>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</si>
  <si>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</si>
  <si>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</si>
  <si>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</si>
  <si>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</si>
  <si>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</si>
  <si>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</si>
  <si>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</si>
  <si>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</si>
  <si>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</si>
  <si>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</si>
  <si>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</si>
  <si>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</si>
  <si>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</si>
  <si>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</si>
  <si>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</si>
  <si>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</si>
  <si>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</si>
  <si>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</si>
  <si>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</si>
  <si>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</si>
  <si>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</si>
  <si>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</si>
  <si>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</si>
  <si>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</si>
  <si>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</si>
  <si>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</si>
  <si>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</si>
  <si>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</si>
  <si>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</si>
  <si>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</si>
  <si>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</si>
  <si>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</si>
  <si>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</si>
  <si>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</si>
  <si>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</si>
  <si>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</si>
  <si>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</si>
  <si>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</si>
  <si>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</si>
  <si>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</si>
  <si>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</si>
  <si>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</si>
  <si>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</si>
  <si>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</si>
  <si>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</si>
  <si>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</si>
  <si>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</si>
  <si>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</si>
  <si>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</si>
  <si>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</si>
  <si>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</si>
  <si>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</si>
  <si>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</si>
  <si>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</si>
  <si>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</si>
  <si>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</si>
  <si>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</si>
  <si>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</si>
  <si>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</si>
  <si>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</si>
  <si>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</si>
  <si>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</si>
  <si>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</si>
  <si>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</si>
  <si>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</si>
  <si>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</si>
  <si>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</si>
  <si>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</si>
  <si>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</si>
  <si>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</si>
  <si>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</si>
  <si>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</si>
  <si>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</si>
  <si>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</si>
  <si>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</si>
  <si>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</si>
  <si>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</si>
  <si>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</si>
  <si>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</si>
  <si>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</si>
  <si>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</si>
  <si>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</si>
  <si>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</si>
  <si>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</si>
  <si>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</si>
  <si>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</si>
  <si>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</si>
  <si>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</si>
  <si>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</si>
  <si>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</si>
  <si>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</si>
  <si>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</si>
  <si>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</si>
  <si>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</si>
  <si>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</si>
  <si>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</si>
  <si>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</si>
  <si>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</si>
  <si>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</si>
  <si>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</si>
  <si>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</si>
  <si>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</si>
  <si>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</si>
  <si>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</si>
  <si>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</si>
  <si>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</si>
  <si>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</si>
  <si>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</si>
  <si>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</si>
  <si>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</si>
  <si>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</si>
  <si>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</si>
  <si>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</si>
  <si>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</si>
  <si>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</si>
  <si>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</si>
  <si>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</si>
  <si>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</si>
  <si>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</si>
  <si>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</si>
  <si>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</si>
  <si>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</si>
  <si>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</si>
  <si>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</si>
  <si>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</si>
  <si>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</si>
  <si>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</si>
  <si>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</si>
  <si>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</si>
  <si>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</si>
  <si>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</si>
  <si>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</si>
  <si>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</si>
  <si>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</si>
  <si>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</si>
  <si>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</si>
  <si>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</si>
  <si>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</si>
  <si>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</si>
  <si>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</si>
  <si>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</si>
  <si>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</si>
  <si>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</si>
  <si>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</si>
  <si>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</si>
  <si>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</si>
  <si>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</si>
  <si>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</si>
  <si>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</si>
  <si>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</si>
  <si>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</si>
  <si>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</si>
  <si>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</si>
  <si>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</si>
  <si>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</si>
  <si>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</si>
  <si>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</si>
  <si>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</si>
  <si>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</si>
  <si>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</si>
  <si>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</si>
  <si>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</si>
  <si>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</si>
  <si>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</si>
  <si>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</si>
  <si>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</si>
  <si>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</si>
  <si>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</si>
  <si>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</si>
  <si>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</si>
  <si>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</si>
  <si>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</si>
  <si>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</si>
  <si>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</si>
  <si>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</si>
  <si>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</si>
  <si>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</si>
  <si>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</si>
  <si>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</si>
  <si>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</si>
  <si>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</si>
  <si>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</si>
  <si>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</si>
  <si>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</si>
  <si>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</si>
  <si>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</si>
  <si>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</si>
  <si>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</si>
  <si>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</si>
  <si>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</si>
  <si>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</si>
  <si>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</si>
  <si>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</si>
  <si>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</si>
  <si>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</si>
  <si>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</si>
  <si>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</si>
  <si>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</si>
  <si>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</si>
  <si>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</si>
  <si>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</si>
  <si>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</si>
  <si>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</si>
  <si>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</si>
  <si>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</si>
  <si>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</si>
  <si>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</si>
  <si>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</si>
  <si>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</si>
  <si>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</si>
  <si>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</si>
  <si>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</si>
  <si>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</si>
  <si>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</si>
  <si>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</si>
  <si>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</si>
  <si>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</si>
  <si>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</si>
  <si>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</si>
  <si>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</si>
  <si>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</si>
  <si>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</si>
  <si>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</si>
  <si>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</si>
  <si>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</si>
  <si>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</si>
  <si>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</si>
  <si>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</si>
  <si>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</si>
  <si>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</si>
  <si>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</si>
  <si>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</si>
  <si>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</si>
  <si>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</si>
  <si>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</si>
  <si>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</si>
  <si>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</si>
  <si>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</si>
  <si>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</si>
  <si>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</si>
  <si>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</si>
  <si>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</si>
  <si>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</si>
  <si>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</si>
  <si>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</si>
  <si>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</si>
  <si>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</si>
  <si>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</si>
  <si>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</si>
  <si>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</si>
  <si>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</si>
  <si>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</si>
  <si>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</si>
  <si>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</si>
  <si>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</si>
  <si>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</si>
  <si>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</si>
  <si>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</si>
  <si>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</si>
  <si>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</si>
  <si>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</si>
  <si>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</si>
  <si>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</si>
  <si>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</si>
  <si>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</si>
  <si>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</si>
  <si>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</si>
  <si>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</si>
  <si>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</si>
  <si>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</si>
  <si>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</si>
  <si>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</si>
  <si>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</si>
  <si>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</si>
  <si>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</si>
  <si>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</si>
  <si>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</si>
  <si>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</si>
  <si>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</si>
  <si>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</si>
  <si>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</si>
  <si>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</si>
  <si>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</si>
  <si>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</si>
  <si>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</si>
  <si>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</si>
  <si>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</si>
  <si>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</si>
  <si>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</si>
  <si>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</si>
  <si>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</si>
  <si>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</si>
  <si>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</si>
  <si>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</si>
  <si>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</si>
  <si>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</si>
  <si>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</si>
  <si>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</si>
  <si>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</si>
  <si>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</si>
  <si>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</si>
  <si>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</si>
  <si>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</si>
  <si>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</si>
  <si>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</si>
  <si>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</si>
  <si>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</si>
  <si>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</si>
  <si>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</si>
  <si>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</si>
  <si>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</si>
  <si>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</si>
  <si>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</si>
  <si>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</si>
  <si>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</si>
  <si>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</si>
  <si>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</si>
  <si>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</si>
  <si>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</si>
  <si>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</si>
  <si>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</si>
  <si>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</si>
  <si>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</si>
  <si>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</si>
  <si>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</si>
  <si>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</si>
  <si>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</si>
  <si>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</si>
  <si>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</si>
  <si>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</si>
  <si>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</si>
  <si>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</si>
  <si>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</si>
  <si>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</si>
  <si>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</si>
  <si>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</si>
  <si>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</si>
  <si>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</si>
  <si>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</si>
  <si>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</si>
  <si>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</si>
  <si>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</si>
  <si>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</si>
  <si>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</si>
  <si>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</si>
  <si>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</si>
  <si>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</si>
  <si>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</si>
  <si>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</si>
  <si>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</si>
  <si>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</si>
  <si>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</si>
  <si>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</si>
  <si>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</si>
  <si>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</si>
  <si>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</si>
  <si>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</si>
  <si>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</si>
  <si>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</si>
  <si>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</si>
  <si>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</si>
  <si>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</si>
  <si>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</si>
  <si>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</si>
  <si>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</si>
  <si>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</si>
  <si>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</si>
  <si>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</si>
  <si>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</si>
  <si>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</si>
  <si>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</si>
  <si>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</si>
  <si>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</si>
  <si>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</si>
  <si>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</si>
  <si>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</si>
  <si>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</si>
  <si>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</si>
  <si>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</si>
  <si>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</si>
  <si>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</si>
  <si>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</si>
  <si>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</si>
  <si>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</si>
  <si>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</si>
  <si>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</si>
  <si>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</si>
  <si>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</si>
  <si>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</si>
  <si>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</si>
  <si>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</si>
  <si>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</si>
  <si>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</si>
  <si>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</si>
  <si>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</si>
  <si>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</si>
  <si>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</si>
  <si>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</si>
  <si>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</si>
  <si>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</si>
  <si>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</si>
  <si>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</si>
  <si>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</si>
  <si>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</si>
  <si>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</si>
  <si>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</si>
  <si>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</si>
  <si>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</si>
  <si>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</si>
  <si>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</si>
  <si>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</si>
  <si>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</si>
  <si>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</si>
  <si>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</si>
  <si>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</si>
  <si>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</si>
  <si>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</si>
  <si>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</si>
  <si>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</si>
  <si>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</si>
  <si>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</si>
  <si>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</si>
  <si>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</si>
  <si>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</si>
  <si>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</si>
  <si>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</si>
  <si>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</si>
  <si>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</si>
  <si>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</si>
  <si>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</si>
  <si>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</si>
  <si>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</si>
  <si>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</si>
  <si>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</si>
  <si>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</si>
  <si>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</si>
  <si>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</si>
  <si>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</si>
  <si>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</si>
  <si>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</si>
  <si>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</si>
  <si>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</si>
  <si>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</si>
  <si>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</si>
  <si>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</si>
  <si>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</si>
  <si>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</si>
  <si>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</si>
  <si>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</si>
  <si>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</si>
  <si>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</si>
  <si>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</si>
  <si>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</si>
  <si>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</si>
  <si>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</si>
  <si>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</si>
  <si>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</si>
  <si>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</si>
  <si>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</si>
  <si>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</si>
  <si>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</si>
  <si>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</si>
  <si>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</si>
  <si>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</si>
  <si>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</si>
  <si>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</si>
  <si>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</si>
  <si>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</si>
  <si>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</si>
  <si>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</si>
  <si>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</si>
  <si>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</si>
  <si>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</si>
  <si>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</si>
  <si>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</si>
  <si>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</si>
  <si>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</si>
  <si>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</si>
  <si>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</si>
  <si>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</si>
  <si>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</si>
  <si>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</si>
  <si>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</si>
  <si>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</si>
  <si>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</si>
  <si>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</si>
  <si>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</si>
  <si>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</si>
  <si>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</si>
  <si>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</si>
  <si>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</si>
  <si>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</si>
  <si>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</si>
  <si>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</si>
  <si>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</si>
  <si>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</si>
  <si>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</si>
  <si>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</si>
  <si>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</si>
  <si>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</si>
  <si>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</si>
  <si>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</si>
  <si>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</si>
  <si>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</si>
  <si>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</si>
  <si>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</si>
  <si>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</si>
  <si>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</si>
  <si>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</si>
  <si>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</si>
  <si>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</si>
  <si>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</si>
  <si>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</si>
  <si>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</si>
  <si>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</si>
  <si>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</si>
  <si>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</si>
  <si>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</si>
  <si>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</si>
  <si>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</si>
  <si>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</si>
  <si>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</si>
  <si>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</si>
  <si>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</si>
  <si>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</si>
  <si>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</si>
  <si>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</si>
  <si>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</si>
  <si>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</si>
  <si>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</si>
  <si>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</si>
  <si>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</si>
  <si>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</si>
  <si>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</si>
  <si>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</si>
  <si>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</si>
  <si>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</si>
  <si>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</si>
  <si>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</si>
  <si>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</si>
  <si>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</si>
  <si>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</si>
  <si>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</si>
  <si>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</si>
  <si>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</si>
  <si>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</si>
  <si>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</si>
  <si>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</si>
  <si>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</si>
  <si>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</si>
  <si>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</si>
  <si>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</si>
  <si>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</si>
  <si>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</si>
  <si>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</si>
  <si>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</si>
  <si>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</si>
  <si>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</si>
  <si>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</si>
  <si>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</si>
  <si>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</si>
  <si>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</si>
  <si>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</si>
  <si>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</si>
  <si>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</si>
  <si>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</si>
  <si>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</si>
  <si>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</si>
  <si>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</si>
  <si>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</si>
  <si>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</si>
  <si>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</si>
  <si>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</si>
  <si>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</si>
  <si>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</si>
  <si>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</si>
  <si>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</si>
  <si>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</si>
  <si>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</si>
  <si>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</si>
  <si>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</si>
  <si>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</si>
  <si>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</si>
  <si>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</si>
  <si>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</si>
  <si>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</si>
  <si>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</si>
  <si>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</si>
  <si>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</si>
  <si>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</si>
  <si>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</si>
  <si>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</si>
  <si>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</si>
  <si>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</si>
  <si>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</si>
  <si>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</si>
  <si>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</si>
  <si>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</si>
  <si>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</si>
  <si>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</si>
  <si>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</si>
  <si>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</si>
  <si>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</si>
  <si>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</si>
  <si>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</si>
  <si>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</si>
  <si>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</si>
  <si>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</si>
  <si>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</si>
  <si>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</si>
  <si>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</si>
  <si>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</si>
  <si>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</si>
  <si>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</si>
  <si>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</si>
  <si>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</si>
  <si>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</si>
  <si>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</si>
  <si>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</si>
  <si>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</si>
  <si>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</si>
  <si>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</si>
  <si>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</si>
  <si>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</si>
  <si>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</si>
  <si>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</si>
  <si>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</si>
  <si>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</si>
  <si>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</si>
  <si>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</si>
  <si>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</si>
  <si>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</si>
  <si>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</si>
  <si>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</si>
  <si>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</si>
  <si>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</si>
  <si>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</si>
  <si>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</si>
  <si>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</si>
  <si>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</si>
  <si>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</si>
  <si>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</si>
  <si>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</si>
  <si>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</si>
  <si>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</si>
  <si>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</si>
  <si>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</si>
  <si>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</si>
  <si>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</si>
  <si>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</si>
  <si>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</si>
  <si>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</si>
  <si>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</si>
  <si>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</si>
  <si>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</si>
  <si>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</si>
  <si>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</si>
  <si>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</si>
  <si>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</si>
  <si>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</si>
  <si>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</si>
  <si>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</si>
  <si>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</si>
  <si>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</si>
  <si>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</si>
  <si>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</si>
  <si>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</si>
  <si>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</si>
  <si>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</si>
  <si>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</si>
  <si>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</si>
  <si>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</si>
  <si>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</si>
  <si>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</si>
  <si>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</si>
  <si>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</si>
  <si>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</si>
  <si>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</si>
  <si>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</si>
  <si>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</si>
  <si>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</si>
  <si>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</si>
  <si>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</si>
  <si>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</si>
  <si>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</si>
  <si>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</si>
  <si>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</si>
  <si>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</si>
  <si>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</si>
  <si>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</si>
  <si>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</si>
  <si>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</si>
  <si>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</si>
  <si>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</si>
  <si>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</si>
  <si>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</si>
  <si>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</si>
  <si>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</si>
  <si>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</si>
  <si>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</si>
  <si>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</si>
  <si>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</si>
  <si>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</si>
  <si>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</si>
  <si>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</si>
  <si>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</si>
  <si>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</si>
  <si>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</si>
  <si>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</si>
  <si>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</si>
  <si>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</si>
  <si>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</si>
  <si>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</si>
  <si>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</si>
  <si>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</si>
  <si>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</si>
  <si>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</si>
  <si>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</si>
  <si>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</si>
  <si>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</si>
  <si>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</si>
  <si>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</si>
  <si>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</si>
  <si>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</si>
  <si>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</si>
  <si>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</si>
  <si>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</si>
  <si>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</si>
  <si>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</si>
  <si>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</si>
  <si>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</si>
  <si>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</si>
  <si>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</si>
  <si>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</si>
  <si>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</si>
  <si>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</si>
  <si>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</si>
  <si>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</si>
  <si>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</si>
  <si>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</si>
  <si>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</si>
  <si>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</si>
  <si>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</si>
  <si>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</si>
  <si>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</si>
  <si>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</si>
  <si>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</si>
  <si>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</si>
  <si>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</si>
  <si>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</si>
  <si>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</si>
  <si>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</si>
  <si>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</si>
  <si>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</si>
  <si>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</si>
  <si>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</si>
  <si>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</si>
  <si>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</si>
  <si>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</si>
  <si>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</si>
  <si>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</si>
  <si>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</si>
  <si>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</si>
  <si>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</si>
  <si>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</si>
  <si>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</si>
  <si>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</si>
  <si>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</si>
  <si>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</si>
  <si>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</si>
  <si>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</si>
  <si>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</si>
  <si>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</si>
  <si>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</si>
  <si>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</si>
  <si>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</si>
  <si>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</si>
  <si>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</si>
  <si>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</si>
  <si>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</si>
  <si>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</si>
  <si>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</si>
  <si>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</si>
  <si>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</si>
  <si>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</si>
  <si>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</si>
  <si>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</si>
  <si>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</si>
  <si>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</si>
  <si>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</si>
  <si>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</si>
  <si>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</si>
  <si>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</si>
  <si>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</si>
  <si>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</si>
  <si>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</si>
  <si>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</si>
  <si>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</si>
  <si>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</si>
  <si>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</si>
  <si>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</si>
  <si>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</si>
  <si>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</si>
  <si>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</si>
  <si>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</si>
  <si>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</si>
  <si>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</si>
  <si>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</si>
  <si>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</si>
  <si>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</si>
  <si>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</si>
  <si>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</si>
  <si>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</si>
  <si>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</si>
  <si>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</si>
  <si>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</si>
  <si>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</si>
  <si>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</si>
  <si>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</si>
  <si>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</si>
  <si>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</si>
  <si>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</si>
  <si>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</si>
  <si>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</si>
  <si>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</si>
  <si>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</si>
  <si>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</si>
  <si>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</si>
  <si>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</si>
  <si>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</si>
  <si>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</si>
  <si>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</si>
  <si>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</si>
  <si>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</si>
  <si>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</si>
  <si>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</si>
  <si>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</si>
  <si>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</si>
  <si>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</si>
  <si>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</si>
  <si>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</si>
  <si>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</si>
  <si>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</si>
  <si>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</si>
  <si>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</si>
  <si>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</si>
  <si>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</si>
  <si>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</si>
  <si>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</si>
  <si>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</si>
  <si>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</si>
  <si>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</si>
  <si>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</si>
  <si>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</si>
  <si>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</si>
  <si>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</si>
  <si>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</si>
  <si>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</si>
  <si>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</si>
  <si>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</si>
  <si>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</si>
  <si>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</si>
  <si>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</si>
  <si>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</si>
  <si>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</si>
  <si>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</si>
  <si>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</si>
  <si>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</si>
  <si>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</si>
  <si>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</si>
  <si>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</si>
  <si>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</si>
  <si>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</si>
  <si>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26560525</t>
  </si>
  <si>
    <t>АО "ГУ ЖКХ"</t>
  </si>
  <si>
    <t>5116000922</t>
  </si>
  <si>
    <t>511601001</t>
  </si>
  <si>
    <t>13-05-2009 00:00:00</t>
  </si>
  <si>
    <t>30807311</t>
  </si>
  <si>
    <t>АО "ЧЗРТИ"</t>
  </si>
  <si>
    <t>0901000493</t>
  </si>
  <si>
    <t>090101001</t>
  </si>
  <si>
    <t>26353912</t>
  </si>
  <si>
    <t>АО Агрокомбинат "Южный"</t>
  </si>
  <si>
    <t>0909001925</t>
  </si>
  <si>
    <t>770301001</t>
  </si>
  <si>
    <t>30939439</t>
  </si>
  <si>
    <t>7703760791</t>
  </si>
  <si>
    <t>091601001</t>
  </si>
  <si>
    <t>ГЛАВНОЕ УПРАВЛЕНИЕ КАРАЧАЕВО-ЧЕРКЕССКОЙ РЕСПУБЛИКИ ПО ТАРИФАМ И ЦЕНАМ</t>
  </si>
  <si>
    <t>0901046635</t>
  </si>
  <si>
    <t>26371332</t>
  </si>
  <si>
    <t>ГУП СК "Ставрополькрайводоканал"</t>
  </si>
  <si>
    <t>2635040105</t>
  </si>
  <si>
    <t>263501001</t>
  </si>
  <si>
    <t>18-11-1997 00:00:00</t>
  </si>
  <si>
    <t>26505404</t>
  </si>
  <si>
    <t>КЧРГУП "Теплоэнерго"</t>
  </si>
  <si>
    <t>0901050303</t>
  </si>
  <si>
    <t>27183707</t>
  </si>
  <si>
    <t>ОАО "Карачаево-Черкесский сахарный завод"</t>
  </si>
  <si>
    <t>0903006010</t>
  </si>
  <si>
    <t>090301001</t>
  </si>
  <si>
    <t>26322176</t>
  </si>
  <si>
    <t>ОАО "Карачаевск-Теплоэнерго"</t>
  </si>
  <si>
    <t>0919003505</t>
  </si>
  <si>
    <t>091901001</t>
  </si>
  <si>
    <t>26353913</t>
  </si>
  <si>
    <t>ОАО "Тепловые сети"</t>
  </si>
  <si>
    <t>0916007974</t>
  </si>
  <si>
    <t>27182859</t>
  </si>
  <si>
    <t>ООО "Генерация"</t>
  </si>
  <si>
    <t>0917015174</t>
  </si>
  <si>
    <t>13-11-2009 00:00:00</t>
  </si>
  <si>
    <t>30376454</t>
  </si>
  <si>
    <t>ООО "Мостэнерго"</t>
  </si>
  <si>
    <t>0917027490</t>
  </si>
  <si>
    <t>27-06-2023 00:00:00</t>
  </si>
  <si>
    <t>26505422</t>
  </si>
  <si>
    <t>ООО "ПРОФИТ"</t>
  </si>
  <si>
    <t>0912001700</t>
  </si>
  <si>
    <t>31268328</t>
  </si>
  <si>
    <t>ООО "Промэнерго"</t>
  </si>
  <si>
    <t>0917036209</t>
  </si>
  <si>
    <t>02-02-2019 00:00:00</t>
  </si>
  <si>
    <t>31359069</t>
  </si>
  <si>
    <t>ООО "ТЕПЛО ЭНЕРГО СЕТИ"</t>
  </si>
  <si>
    <t>0916011716</t>
  </si>
  <si>
    <t>26353908</t>
  </si>
  <si>
    <t>ООО "Тепловые сети"</t>
  </si>
  <si>
    <t>0917021650</t>
  </si>
  <si>
    <t>30798675</t>
  </si>
  <si>
    <t>ООО "Теплоэнерго"</t>
  </si>
  <si>
    <t>0912004411</t>
  </si>
  <si>
    <t>30356084</t>
  </si>
  <si>
    <t>Обособленное подразделение "Ставропольское" АО "ГУ ЖКХ"</t>
  </si>
  <si>
    <t>263445001</t>
  </si>
  <si>
    <t>26505427</t>
  </si>
  <si>
    <t>САО РАН</t>
  </si>
  <si>
    <t>0904004320</t>
  </si>
  <si>
    <t>090401001</t>
  </si>
  <si>
    <t>30924822</t>
  </si>
  <si>
    <t>ФГБУ "ЦЖКУ МО РФ" ЖКО №6 (г. Ставрополь)</t>
  </si>
  <si>
    <t>7729314745</t>
  </si>
  <si>
    <t>260101001</t>
  </si>
  <si>
    <t>30923515</t>
  </si>
  <si>
    <t>ФГБУ "Центральное жилищно-коммунальное управление" Министерства обороны РФ</t>
  </si>
  <si>
    <t>616543001</t>
  </si>
  <si>
    <t>14-11-2002 00:00:00</t>
  </si>
  <si>
    <t>28063507</t>
  </si>
  <si>
    <t>Филиал ОАО "РЭУ" " Ростовский" ТУ "Сочинское"</t>
  </si>
  <si>
    <t>7714783092</t>
  </si>
  <si>
    <t>231943003</t>
  </si>
  <si>
    <t>25-01-2013 00:00:00</t>
  </si>
  <si>
    <t>26538242</t>
  </si>
  <si>
    <t>АО  "Водоканал"</t>
  </si>
  <si>
    <t>0914000123</t>
  </si>
  <si>
    <t>091401001</t>
  </si>
  <si>
    <t>30428571</t>
  </si>
  <si>
    <t>АО "Курорты Северного Кавказа"</t>
  </si>
  <si>
    <t>2632100740</t>
  </si>
  <si>
    <t>263201001</t>
  </si>
  <si>
    <t>26540369</t>
  </si>
  <si>
    <t>Адыге-Хабльский филиал  ФГБУ "УМЗ и СХВ по КЧР"</t>
  </si>
  <si>
    <t>0901038610</t>
  </si>
  <si>
    <t>090302001</t>
  </si>
  <si>
    <t>28458193</t>
  </si>
  <si>
    <t>ГБУ СК "Управление СЭСПН"</t>
  </si>
  <si>
    <t>2636802148</t>
  </si>
  <si>
    <t>263401000</t>
  </si>
  <si>
    <t>20-01-2014 00:00:00</t>
  </si>
  <si>
    <t>27741540</t>
  </si>
  <si>
    <t>ГБУ СК «Управление СЭСПН»</t>
  </si>
  <si>
    <t>263401001</t>
  </si>
  <si>
    <t>09-08-2011 00:00:00</t>
  </si>
  <si>
    <t>26538102</t>
  </si>
  <si>
    <t>Зеленчукский филиал ФГБУ "УМЗ и СХВ  по КЧР"</t>
  </si>
  <si>
    <t>090402001</t>
  </si>
  <si>
    <t>26538030</t>
  </si>
  <si>
    <t>Карачаевский филиал ФГБУ "УМЗ и СХВ по КЧР"</t>
  </si>
  <si>
    <t>090502001</t>
  </si>
  <si>
    <t>30942665</t>
  </si>
  <si>
    <t>МУКП "Эрсакон"</t>
  </si>
  <si>
    <t>0918001255</t>
  </si>
  <si>
    <t>091801001</t>
  </si>
  <si>
    <t>26537161</t>
  </si>
  <si>
    <t>28448131</t>
  </si>
  <si>
    <t>МУП "Водоканал" г. Карачаевска</t>
  </si>
  <si>
    <t>0919004308</t>
  </si>
  <si>
    <t>24-12-2013 00:00:00</t>
  </si>
  <si>
    <t>31002418</t>
  </si>
  <si>
    <t>МУП "Зеленчукские водопроводы"</t>
  </si>
  <si>
    <t>0912004940</t>
  </si>
  <si>
    <t>28444362</t>
  </si>
  <si>
    <t>МУП "Кумское"</t>
  </si>
  <si>
    <t>0920000065</t>
  </si>
  <si>
    <t>092001001</t>
  </si>
  <si>
    <t>13-12-2013 00:00:00</t>
  </si>
  <si>
    <t>26536142</t>
  </si>
  <si>
    <t>МУП "УК ЖКХ Зеленчукского района"</t>
  </si>
  <si>
    <t>0912001675</t>
  </si>
  <si>
    <t>30826593</t>
  </si>
  <si>
    <t>ООО "Авангард"</t>
  </si>
  <si>
    <t>0917026377</t>
  </si>
  <si>
    <t>31217595</t>
  </si>
  <si>
    <t>ООО "Адыге-Хабльский Водоканал</t>
  </si>
  <si>
    <t>0918003510</t>
  </si>
  <si>
    <t>08-11-2018 00:00:00</t>
  </si>
  <si>
    <t>28221858</t>
  </si>
  <si>
    <t>ООО "Аква"</t>
  </si>
  <si>
    <t>0916008329</t>
  </si>
  <si>
    <t>30942650</t>
  </si>
  <si>
    <t>ООО "Водник"</t>
  </si>
  <si>
    <t>0917025648</t>
  </si>
  <si>
    <t>27-10-2023 00:00:00</t>
  </si>
  <si>
    <t>31695363</t>
  </si>
  <si>
    <t>ООО "Водоканал"</t>
  </si>
  <si>
    <t>0900008316</t>
  </si>
  <si>
    <t>090001001</t>
  </si>
  <si>
    <t>31-07-2023 00:00:00</t>
  </si>
  <si>
    <t>28828682</t>
  </si>
  <si>
    <t>ООО "Водсервис"</t>
  </si>
  <si>
    <t>0917030447</t>
  </si>
  <si>
    <t>20-11-2014 00:00:00</t>
  </si>
  <si>
    <t>28423822</t>
  </si>
  <si>
    <t>0919004450</t>
  </si>
  <si>
    <t>01-11-2013 00:00:00</t>
  </si>
  <si>
    <t>26536543</t>
  </si>
  <si>
    <t>ООО "Домбайский Водоканал"</t>
  </si>
  <si>
    <t>0919001522</t>
  </si>
  <si>
    <t>28543975</t>
  </si>
  <si>
    <t>ООО "КОМФОРТ ПЛЮС"</t>
  </si>
  <si>
    <t>0917024115</t>
  </si>
  <si>
    <t>31539767</t>
  </si>
  <si>
    <t>ООО "Кубанский Водоканал"</t>
  </si>
  <si>
    <t>0912006560</t>
  </si>
  <si>
    <t>30924804</t>
  </si>
  <si>
    <t>ООО "Межрайонное управление эксплуатации сельских водопроводов"</t>
  </si>
  <si>
    <t>0912004796</t>
  </si>
  <si>
    <t>28891616</t>
  </si>
  <si>
    <t>ООО "Мера"</t>
  </si>
  <si>
    <t>0917012769</t>
  </si>
  <si>
    <t>13-02-2015 00:00:00</t>
  </si>
  <si>
    <t>31033192</t>
  </si>
  <si>
    <t>ООО "МиниВод"</t>
  </si>
  <si>
    <t>2628058398</t>
  </si>
  <si>
    <t>262801001</t>
  </si>
  <si>
    <t>31227034</t>
  </si>
  <si>
    <t>ООО "Спецтехинвест"</t>
  </si>
  <si>
    <t>0917035100</t>
  </si>
  <si>
    <t>17-12-2018 00:00:00</t>
  </si>
  <si>
    <t>28442980</t>
  </si>
  <si>
    <t>ООО "Ударненское"</t>
  </si>
  <si>
    <t>0917019965</t>
  </si>
  <si>
    <t>09-12-2013 00:00:00</t>
  </si>
  <si>
    <t>30825992</t>
  </si>
  <si>
    <t>ООО "Управляющая компания "Технология"</t>
  </si>
  <si>
    <t>0918003238</t>
  </si>
  <si>
    <t>31319195</t>
  </si>
  <si>
    <t>ООО "Управляющая компания УЮТ"</t>
  </si>
  <si>
    <t>0917036463</t>
  </si>
  <si>
    <t>19-06-2019 00:00:00</t>
  </si>
  <si>
    <t>26649971</t>
  </si>
  <si>
    <t>ООО "Урупский водоканал"</t>
  </si>
  <si>
    <t>0912002911</t>
  </si>
  <si>
    <t>30924794</t>
  </si>
  <si>
    <t>ООО "Хабезский водоканал"</t>
  </si>
  <si>
    <t>0912004669</t>
  </si>
  <si>
    <t>26370576</t>
  </si>
  <si>
    <t>ООО"Тебердинский Водоканал"</t>
  </si>
  <si>
    <t>0919000769</t>
  </si>
  <si>
    <t>31522536</t>
  </si>
  <si>
    <t>Общество с ограниченной ответственностью "Водснаб"</t>
  </si>
  <si>
    <t>0917041752</t>
  </si>
  <si>
    <t>26538932</t>
  </si>
  <si>
    <t>Усть-Джегутинский филиал ФГБУ "УМЗ и СХВ по КЧР"</t>
  </si>
  <si>
    <t>090902001</t>
  </si>
  <si>
    <t>28794171</t>
  </si>
  <si>
    <t>Усть-Джегутинского ГМУП «Управление жилищно-коммунального хозяйства»</t>
  </si>
  <si>
    <t>0916000175</t>
  </si>
  <si>
    <t>26539166</t>
  </si>
  <si>
    <t>Усть-Джегутинское ГМУП "Водоканал"</t>
  </si>
  <si>
    <t>0915000045</t>
  </si>
  <si>
    <t>091501001</t>
  </si>
  <si>
    <t>30856828</t>
  </si>
  <si>
    <t>Усть-Джегутинское муниципальное предприятие "Производственное объединение по водоснабжению и водоотведению в Усть-джегутинском районе"</t>
  </si>
  <si>
    <t>0916009354</t>
  </si>
  <si>
    <t>28511769</t>
  </si>
  <si>
    <t>Филиал ГУП Ставрапольского края "Ставрополькрайводоканал" "Кавминводводоканал"</t>
  </si>
  <si>
    <t>263601001</t>
  </si>
  <si>
    <t>26539453</t>
  </si>
  <si>
    <t>Хабезский филиал  ФГБУ " УМЗ  и СХВ  по КЧР"</t>
  </si>
  <si>
    <t>31230233</t>
  </si>
  <si>
    <t>0917035935</t>
  </si>
  <si>
    <t>30994817</t>
  </si>
  <si>
    <t>МУП "Жилищно-коммунальное хозяйство г. Усть-Джегута"</t>
  </si>
  <si>
    <t>0916001242</t>
  </si>
  <si>
    <t>31169755</t>
  </si>
  <si>
    <t>ООО "Полигон"</t>
  </si>
  <si>
    <t>0917031480</t>
  </si>
  <si>
    <t>06-08-2018 00:00:00</t>
  </si>
  <si>
    <t>30855175</t>
  </si>
  <si>
    <t>ООО "Святобор"</t>
  </si>
  <si>
    <t>0912003672</t>
  </si>
  <si>
    <t>30832287</t>
  </si>
  <si>
    <t>ООО "Чистый город"</t>
  </si>
  <si>
    <t>0917025045</t>
  </si>
  <si>
    <t>31448199</t>
  </si>
  <si>
    <t>ООО "ЭкоСервис"</t>
  </si>
  <si>
    <t>0917036382</t>
  </si>
  <si>
    <t>31172064</t>
  </si>
  <si>
    <t>ООО УК "Глобус"</t>
  </si>
  <si>
    <t>0917009036</t>
  </si>
  <si>
    <t>28007948</t>
  </si>
  <si>
    <t>ЧГМУП "САХ"</t>
  </si>
  <si>
    <t>0901039250</t>
  </si>
  <si>
    <t>NSRF</t>
  </si>
  <si>
    <t>MR_NAME</t>
  </si>
  <si>
    <t>OKTMO_MR_NAME</t>
  </si>
  <si>
    <t>MO_NAME</t>
  </si>
  <si>
    <t>OKTMO_NAME</t>
  </si>
  <si>
    <t>TYPE</t>
  </si>
  <si>
    <t>MR_ID</t>
  </si>
  <si>
    <t>Абазинский муниципальный район</t>
  </si>
  <si>
    <t>91601000</t>
  </si>
  <si>
    <t>муниципальный район</t>
  </si>
  <si>
    <t>Инжич-Чукунское</t>
  </si>
  <si>
    <t>91601415</t>
  </si>
  <si>
    <t>сельское поселение</t>
  </si>
  <si>
    <t>Кара-Пагское</t>
  </si>
  <si>
    <t>91601443</t>
  </si>
  <si>
    <t>Кубинское</t>
  </si>
  <si>
    <t>91601424</t>
  </si>
  <si>
    <t>Псыжское</t>
  </si>
  <si>
    <t>91601439</t>
  </si>
  <si>
    <t>Эльбурганское</t>
  </si>
  <si>
    <t>91601441</t>
  </si>
  <si>
    <t>Адыге-Хабльский муниципальный район</t>
  </si>
  <si>
    <t>91603000</t>
  </si>
  <si>
    <t>Адыге-Хабльское</t>
  </si>
  <si>
    <t>91603408</t>
  </si>
  <si>
    <t>Апсуанское</t>
  </si>
  <si>
    <t>91603412</t>
  </si>
  <si>
    <t>Вако-Жилевское</t>
  </si>
  <si>
    <t>91603465</t>
  </si>
  <si>
    <t>Грушкинское</t>
  </si>
  <si>
    <t>91603420</t>
  </si>
  <si>
    <t>Садовское</t>
  </si>
  <si>
    <t>91603440</t>
  </si>
  <si>
    <t>Старо-Кувинское</t>
  </si>
  <si>
    <t>91603445</t>
  </si>
  <si>
    <t>Эрсаконское</t>
  </si>
  <si>
    <t>91603460</t>
  </si>
  <si>
    <t>Зеленчукский муниципальный район</t>
  </si>
  <si>
    <t>91610000</t>
  </si>
  <si>
    <t>Архызское</t>
  </si>
  <si>
    <t>91610402</t>
  </si>
  <si>
    <t>Даусузское</t>
  </si>
  <si>
    <t>91610405</t>
  </si>
  <si>
    <t>Зеленчукское</t>
  </si>
  <si>
    <t>91610410</t>
  </si>
  <si>
    <t>Исправненское</t>
  </si>
  <si>
    <t>91610415</t>
  </si>
  <si>
    <t>Кардоникское</t>
  </si>
  <si>
    <t>91610420</t>
  </si>
  <si>
    <t>Кызыл-Октябрьское</t>
  </si>
  <si>
    <t>91610425</t>
  </si>
  <si>
    <t>Марухское</t>
  </si>
  <si>
    <t>91610430</t>
  </si>
  <si>
    <t>Сторожевское</t>
  </si>
  <si>
    <t>91610440</t>
  </si>
  <si>
    <t>Хасаут-Греческое</t>
  </si>
  <si>
    <t>91610450</t>
  </si>
  <si>
    <t>Карачаевский</t>
  </si>
  <si>
    <t>91705000</t>
  </si>
  <si>
    <t>городской округ</t>
  </si>
  <si>
    <t>Карачаевский муниципальный район</t>
  </si>
  <si>
    <t>91615000</t>
  </si>
  <si>
    <t>Верхне-Маринское</t>
  </si>
  <si>
    <t>91615405</t>
  </si>
  <si>
    <t>Верхне-Тебердинское</t>
  </si>
  <si>
    <t>91615410</t>
  </si>
  <si>
    <t>Джингирикское</t>
  </si>
  <si>
    <t>91615415</t>
  </si>
  <si>
    <t>Каменомостское</t>
  </si>
  <si>
    <t>91615430</t>
  </si>
  <si>
    <t>Карт-Джуртское</t>
  </si>
  <si>
    <t>91615435</t>
  </si>
  <si>
    <t>Коста-Хетагуровское</t>
  </si>
  <si>
    <t>91615440</t>
  </si>
  <si>
    <t>Кумышское</t>
  </si>
  <si>
    <t>91615445</t>
  </si>
  <si>
    <t>Нижне-Маринское</t>
  </si>
  <si>
    <t>91615447</t>
  </si>
  <si>
    <t>Нижне-Тебердинское</t>
  </si>
  <si>
    <t>91615455</t>
  </si>
  <si>
    <t>Ново-Тебердинское</t>
  </si>
  <si>
    <t>91615456</t>
  </si>
  <si>
    <t>Учкуланское</t>
  </si>
  <si>
    <t>91615465</t>
  </si>
  <si>
    <t>Хумаринское</t>
  </si>
  <si>
    <t>91615470</t>
  </si>
  <si>
    <t>Хурзукское</t>
  </si>
  <si>
    <t>91615475</t>
  </si>
  <si>
    <t>п. Новый Карачай</t>
  </si>
  <si>
    <t>91615154</t>
  </si>
  <si>
    <t>городское поселение, в состав которого входит поселок</t>
  </si>
  <si>
    <t>п. Правокубанский</t>
  </si>
  <si>
    <t>91615157</t>
  </si>
  <si>
    <t>Малокарачаевский муниципальный район</t>
  </si>
  <si>
    <t>91620000</t>
  </si>
  <si>
    <t>Джагинское</t>
  </si>
  <si>
    <t>91620405</t>
  </si>
  <si>
    <t>Кичи-Балыкское</t>
  </si>
  <si>
    <t>91620420</t>
  </si>
  <si>
    <t>Красновосточное</t>
  </si>
  <si>
    <t>91620425</t>
  </si>
  <si>
    <t>Краснокурганское</t>
  </si>
  <si>
    <t>91620430</t>
  </si>
  <si>
    <t>Кызыл - Покунское</t>
  </si>
  <si>
    <t>91620435</t>
  </si>
  <si>
    <t>Первомайское</t>
  </si>
  <si>
    <t>91620445</t>
  </si>
  <si>
    <t>Римгорское</t>
  </si>
  <si>
    <t>91620450</t>
  </si>
  <si>
    <t>Терезинское</t>
  </si>
  <si>
    <t>91620455</t>
  </si>
  <si>
    <t>Учкекенcкое</t>
  </si>
  <si>
    <t>91620460</t>
  </si>
  <si>
    <t>Элькушское</t>
  </si>
  <si>
    <t>91620470</t>
  </si>
  <si>
    <t>Ногайский муниципальный район</t>
  </si>
  <si>
    <t>91623000</t>
  </si>
  <si>
    <t>Адиль-Халкское</t>
  </si>
  <si>
    <t>91623405</t>
  </si>
  <si>
    <t>Икон-Халкское</t>
  </si>
  <si>
    <t>91623408</t>
  </si>
  <si>
    <t>Эркен-Халкское</t>
  </si>
  <si>
    <t>91623412</t>
  </si>
  <si>
    <t>Эркен-Шахарское</t>
  </si>
  <si>
    <t>91623415</t>
  </si>
  <si>
    <t>Эркен-Юртское</t>
  </si>
  <si>
    <t>91623418</t>
  </si>
  <si>
    <t>Прикубанский муниципальный район</t>
  </si>
  <si>
    <t>91625000</t>
  </si>
  <si>
    <t>Дружбинское</t>
  </si>
  <si>
    <t>91625407</t>
  </si>
  <si>
    <t>Знаменское</t>
  </si>
  <si>
    <t>91625410</t>
  </si>
  <si>
    <t>60</t>
  </si>
  <si>
    <t>Ильичевское</t>
  </si>
  <si>
    <t>91625415</t>
  </si>
  <si>
    <t>61</t>
  </si>
  <si>
    <t>Кавказское</t>
  </si>
  <si>
    <t>91625420</t>
  </si>
  <si>
    <t>62</t>
  </si>
  <si>
    <t>Майское</t>
  </si>
  <si>
    <t>91625425</t>
  </si>
  <si>
    <t>63</t>
  </si>
  <si>
    <t>Мичуринское</t>
  </si>
  <si>
    <t>91625427</t>
  </si>
  <si>
    <t>64</t>
  </si>
  <si>
    <t>Николаевское</t>
  </si>
  <si>
    <t>91625430</t>
  </si>
  <si>
    <t>65</t>
  </si>
  <si>
    <t>Октябрьское</t>
  </si>
  <si>
    <t>91625435</t>
  </si>
  <si>
    <t>67</t>
  </si>
  <si>
    <t>Счастливинское</t>
  </si>
  <si>
    <t>91625445</t>
  </si>
  <si>
    <t>Таллыкское</t>
  </si>
  <si>
    <t>91625450</t>
  </si>
  <si>
    <t>69</t>
  </si>
  <si>
    <t>Чапаевское</t>
  </si>
  <si>
    <t>91625455</t>
  </si>
  <si>
    <t>70</t>
  </si>
  <si>
    <t>п. Ударный</t>
  </si>
  <si>
    <t>91625158</t>
  </si>
  <si>
    <t>71</t>
  </si>
  <si>
    <t>Урупский муниципальный район</t>
  </si>
  <si>
    <t>91630000</t>
  </si>
  <si>
    <t>Загеданское</t>
  </si>
  <si>
    <t>91630405</t>
  </si>
  <si>
    <t>72</t>
  </si>
  <si>
    <t>Курджиновское</t>
  </si>
  <si>
    <t>91630413</t>
  </si>
  <si>
    <t>73</t>
  </si>
  <si>
    <t>Кызыл-Урупское</t>
  </si>
  <si>
    <t>91630415</t>
  </si>
  <si>
    <t>74</t>
  </si>
  <si>
    <t>Преградненское</t>
  </si>
  <si>
    <t>91630425</t>
  </si>
  <si>
    <t>75</t>
  </si>
  <si>
    <t>Предгорненское</t>
  </si>
  <si>
    <t>91630430</t>
  </si>
  <si>
    <t>76</t>
  </si>
  <si>
    <t>77</t>
  </si>
  <si>
    <t>Урупское</t>
  </si>
  <si>
    <t>91630450</t>
  </si>
  <si>
    <t>78</t>
  </si>
  <si>
    <t>п. Медногорский</t>
  </si>
  <si>
    <t>91630158</t>
  </si>
  <si>
    <t>79</t>
  </si>
  <si>
    <t>Усть-Джегутинский муниципальный район</t>
  </si>
  <si>
    <t>91635000</t>
  </si>
  <si>
    <t>Важненское</t>
  </si>
  <si>
    <t>91635405</t>
  </si>
  <si>
    <t>80</t>
  </si>
  <si>
    <t>Гюрюльдеукское</t>
  </si>
  <si>
    <t>91635407</t>
  </si>
  <si>
    <t>81</t>
  </si>
  <si>
    <t>Джегутинское</t>
  </si>
  <si>
    <t>91635410</t>
  </si>
  <si>
    <t>82</t>
  </si>
  <si>
    <t>Койданское</t>
  </si>
  <si>
    <t>91635415</t>
  </si>
  <si>
    <t>83</t>
  </si>
  <si>
    <t>Красногорское</t>
  </si>
  <si>
    <t>91635420</t>
  </si>
  <si>
    <t>84</t>
  </si>
  <si>
    <t>Сары-Тюзское</t>
  </si>
  <si>
    <t>91635435</t>
  </si>
  <si>
    <t>85</t>
  </si>
  <si>
    <t>86</t>
  </si>
  <si>
    <t>Эльтаркачское</t>
  </si>
  <si>
    <t>91635445</t>
  </si>
  <si>
    <t>87</t>
  </si>
  <si>
    <t>г. Усть-Джегута</t>
  </si>
  <si>
    <t>91635101</t>
  </si>
  <si>
    <t>городское поселение, в состав которого входит город</t>
  </si>
  <si>
    <t>88</t>
  </si>
  <si>
    <t>91640000</t>
  </si>
  <si>
    <t>Али-Бердуковское</t>
  </si>
  <si>
    <t>91640403</t>
  </si>
  <si>
    <t>89</t>
  </si>
  <si>
    <t>Бавуковское</t>
  </si>
  <si>
    <t>91640406</t>
  </si>
  <si>
    <t>90</t>
  </si>
  <si>
    <t>Жаковское</t>
  </si>
  <si>
    <t>91640411</t>
  </si>
  <si>
    <t>92</t>
  </si>
  <si>
    <t>Зеюковское</t>
  </si>
  <si>
    <t>91640414</t>
  </si>
  <si>
    <t>93</t>
  </si>
  <si>
    <t>Кош-Хабльское</t>
  </si>
  <si>
    <t>91640420</t>
  </si>
  <si>
    <t>95</t>
  </si>
  <si>
    <t>Мало - Зеленчукское</t>
  </si>
  <si>
    <t>91640425</t>
  </si>
  <si>
    <t>96</t>
  </si>
  <si>
    <t>Псаучье-Дахское</t>
  </si>
  <si>
    <t>91640430</t>
  </si>
  <si>
    <t>97</t>
  </si>
  <si>
    <t>98</t>
  </si>
  <si>
    <t>Хабезское</t>
  </si>
  <si>
    <t>91640440</t>
  </si>
  <si>
    <t>99</t>
  </si>
  <si>
    <t>Черкесский</t>
  </si>
  <si>
    <t>91701000</t>
  </si>
  <si>
    <t>100</t>
  </si>
  <si>
    <t>NUMBER_POINT</t>
  </si>
  <si>
    <t>L_NAME</t>
  </si>
  <si>
    <t>L_START_DATE</t>
  </si>
  <si>
    <t>L_END_DATE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</si>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</sst>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0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6"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tarif.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desleney.voda.kchgov.ru/wp-admin/edit.php" TargetMode="External"/><Relationship Id="rId3" Type="http://schemas.openxmlformats.org/officeDocument/2006/relationships/hyperlink" Target="https://portal.eias.ru/Portal/DownloadPage.aspx?type=12&amp;guid=07fe9ebd-d94a-46a2-a2d0-0bc28f9a5091" TargetMode="External"/><Relationship Id="rId4" Type="http://schemas.openxmlformats.org/officeDocument/2006/relationships/hyperlink" Target="http://desleney.voda.kchgov.ru/wp-admin/edit.php" TargetMode="External"/><Relationship Id="rId5" Type="http://schemas.openxmlformats.org/officeDocument/2006/relationships/hyperlink" Target="http://desleney.voda.kchgov.ru/wp-admin/edit.php"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F53B-DE22-2716-705E-0AF9347FEB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9E5727-6C66-76FB-B8DA-559B1DF2ACAF}" mc:Ignorable="x14ac xr xr2 xr3">
  <sheetPr>
    <tabColor rgb="FFCCCCFF"/>
  </sheetPr>
  <dimension ref="A1:P78"/>
  <sheetViews>
    <sheetView topLeftCell="C1" showGridLines="0" zoomScale="90" workbookViewId="0">
      <selection activeCell="F49" sqref="F4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холодного водоснабжения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45292.47980324074</v>
      </c>
      <c r="G11" s="58"/>
      <c r="H11" s="767" t="s">
        <v>18</v>
      </c>
      <c r="J11" s="870" t="s">
        <v>19</v>
      </c>
    </row>
    <row customHeight="1" ht="22.5">
      <c r="A12" s="1934"/>
      <c r="D12" s="56"/>
      <c r="E12" s="1160" t="s">
        <v>20</v>
      </c>
      <c r="F12" s="1756">
        <v>47118.48030092593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45231.48055555556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55</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9DD0FB-339F-5B2A-7582-1600C63D2D2F}"/>
    <hyperlink ref="H17" location="Титульный!H9" display="Как заполнить?" tooltip="Помощь по работе с полями отчётной формы" xr:uid="{8C97D8F8-5F0C-5BCB-29F5-AA8DDAA3F7D6}"/>
    <hyperlink ref="F24" r:id="rId4" xr:uid="{60A5E39A-4B96-8641-61EF-20994593108E}"/>
    <hyperlink ref="H39" location="Титульный!H9" display="Как заполнить?" tooltip="Помощь по работе с полями отчётной формы" xr:uid="{BE645E59-B3AE-76C4-A4E3-63D87D76E9CE}"/>
    <hyperlink ref="H62" location="Титульный!H9" display="Как заполнить?" tooltip="Помощь по работе с полями отчётной формы" xr:uid="{C0923902-7CE9-8CAB-1602-213D039A9E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0D481-D4F8-B946-1DBA-35D33FB0C3BC}" mc:Ignorable="x14ac xr xr2 xr3">
  <sheetPr>
    <tabColor rgb="FFCCCCFF"/>
    <pageSetUpPr fitToPage="1"/>
  </sheetPr>
  <dimension ref="A1:AB29"/>
  <sheetViews>
    <sheetView topLeftCell="C2" showGridLines="0" zoomScale="90" workbookViewId="0">
      <selection activeCell="G14" sqref="G14"/>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98</v>
      </c>
      <c r="I13" s="785" t="s">
        <v>99</v>
      </c>
      <c r="J13" s="496">
        <f>MERGEVALUE(G13)</f>
      </c>
      <c r="K13" s="507"/>
      <c r="L13" s="507"/>
      <c r="M13" s="496" t="str">
        <f t="array" ref="M13:M13">IF(ISERROR(MATCH(MID(N13,1,250),MID(note_ter,1,250),0)),"n","y")</f>
        <v>n</v>
      </c>
      <c r="N13" s="507"/>
      <c r="O13" s="496" t="str">
        <f>H13&amp;"("&amp;I13&amp;")"</f>
        <v>Бесленеевское(91640408)</v>
      </c>
      <c r="P13" s="414"/>
      <c r="Q13" s="414"/>
      <c r="R13" s="417"/>
      <c r="S13" s="414"/>
      <c r="T13" s="414"/>
      <c r="U13" s="414"/>
      <c r="V13" s="419"/>
      <c r="W13" s="419"/>
      <c r="X13" s="416"/>
      <c r="Y13" s="416"/>
      <c r="Z13" s="416"/>
      <c r="AA13" s="416"/>
      <c r="AB13" s="416"/>
    </row>
    <row customHeight="1" ht="15">
      <c r="A14" s="1907"/>
      <c r="B14" s="1383" t="s">
        <v>100</v>
      </c>
      <c r="C14" s="1383"/>
      <c r="D14" s="794" t="s">
        <v>101</v>
      </c>
      <c r="E14" s="1903" t="str">
        <f>A12&amp;"."&amp;B14</f>
        <v>1.2</v>
      </c>
      <c r="F14" s="1908" t="s">
        <v>102</v>
      </c>
      <c r="G14" s="1912" t="s">
        <v>97</v>
      </c>
      <c r="H14" s="1912" t="s">
        <v>103</v>
      </c>
      <c r="I14" s="1910" t="s">
        <v>104</v>
      </c>
      <c r="J14" s="1649"/>
      <c r="K14" s="1661"/>
      <c r="L14" s="1661"/>
      <c r="M14" s="1649" t="str">
        <f t="array" ref="M14:M14">IF(ISERROR(MATCH(MID(N14,1,250),MID(note_ter,1,250),0)),"n","y")</f>
        <v>n</v>
      </c>
      <c r="N14" s="1661"/>
      <c r="O14" s="1649" t="str">
        <f>H14&amp;"("&amp;I14&amp;")"</f>
        <v>Инжи-Чишховское(91640417)</v>
      </c>
      <c r="P14" s="1383"/>
      <c r="Q14" s="1383"/>
      <c r="R14" s="417"/>
      <c r="S14" s="1383"/>
      <c r="T14" s="1383"/>
      <c r="U14" s="1383"/>
      <c r="V14" s="827"/>
      <c r="W14" s="827"/>
      <c r="X14" s="622"/>
      <c r="Y14" s="622"/>
      <c r="Z14" s="622"/>
      <c r="AA14" s="622"/>
      <c r="AB14" s="622"/>
    </row>
    <row s="2437" customFormat="1" customHeight="1" ht="15">
      <c r="A15" s="1935"/>
      <c r="B15" s="414"/>
      <c r="C15" s="409"/>
      <c r="D15" s="795"/>
      <c r="E15" s="418"/>
      <c r="F15" s="157"/>
      <c r="G15" s="412" t="s">
        <v>105</v>
      </c>
      <c r="H15" s="167"/>
      <c r="I15" s="420"/>
      <c r="J15" s="507"/>
      <c r="K15" s="507"/>
      <c r="L15" s="507"/>
      <c r="M15" s="507"/>
      <c r="N15" s="496"/>
      <c r="O15" s="507"/>
      <c r="P15" s="414"/>
      <c r="Q15" s="414"/>
      <c r="R15" s="417"/>
      <c r="S15" s="414"/>
      <c r="T15" s="414"/>
      <c r="U15" s="414"/>
      <c r="V15" s="419"/>
      <c r="W15" s="419"/>
      <c r="X15" s="416"/>
      <c r="Y15" s="416"/>
      <c r="Z15" s="416"/>
      <c r="AA15" s="416"/>
      <c r="AB15" s="416"/>
    </row>
    <row s="1844" customFormat="1" customHeight="1" ht="14.25">
      <c r="A16" s="753"/>
      <c r="B16" s="414"/>
      <c r="C16" s="753"/>
      <c r="D16" s="776"/>
      <c r="E16" s="788"/>
      <c r="F16" s="158"/>
      <c r="G16" s="413" t="s">
        <v>106</v>
      </c>
      <c r="H16" s="158"/>
      <c r="I16" s="159"/>
      <c r="J16" s="228"/>
      <c r="K16" s="135"/>
      <c r="L16" s="135"/>
      <c r="M16" s="135"/>
      <c r="N16" s="205" t="s">
        <v>107</v>
      </c>
      <c r="O16" s="135"/>
      <c r="P16" s="204"/>
      <c r="Q16" s="204"/>
      <c r="R16" s="204"/>
      <c r="S16" s="204"/>
    </row>
    <row s="1844" customFormat="1" customHeight="1" ht="21">
      <c r="A17" s="753"/>
      <c r="B17" s="414"/>
      <c r="C17" s="753"/>
      <c r="D17" s="145"/>
      <c r="E17" s="160"/>
      <c r="F17" s="160"/>
      <c r="G17" s="160"/>
      <c r="H17" s="160"/>
      <c r="I17" s="160"/>
      <c r="J17" s="135"/>
      <c r="K17" s="135"/>
      <c r="L17" s="135"/>
      <c r="M17" s="135"/>
      <c r="N17" s="205"/>
      <c r="O17" s="135"/>
      <c r="P17" s="204"/>
      <c r="Q17" s="204"/>
      <c r="R17" s="204"/>
      <c r="S17" s="204"/>
    </row>
    <row s="1844" customFormat="1" customHeight="1" ht="14.25">
      <c r="A18" s="753"/>
      <c r="B18" s="414"/>
      <c r="C18" s="753"/>
      <c r="D18" s="145"/>
      <c r="E18" s="64"/>
      <c r="F18" s="753"/>
      <c r="G18" s="64"/>
      <c r="H18" s="64"/>
      <c r="I18" s="64"/>
      <c r="J18" s="135"/>
      <c r="K18" s="135"/>
      <c r="L18" s="135"/>
      <c r="M18" s="135"/>
      <c r="N18" s="205"/>
      <c r="O18" s="135"/>
      <c r="P18" s="204"/>
      <c r="Q18" s="204"/>
      <c r="R18" s="204"/>
      <c r="S18" s="204"/>
    </row>
    <row s="1844" customFormat="1" customHeight="1" ht="0.75">
      <c r="A19" s="753"/>
      <c r="B19" s="414"/>
      <c r="C19" s="753"/>
      <c r="D19" s="145"/>
      <c r="E19" s="64"/>
      <c r="F19" s="753"/>
      <c r="G19" s="64"/>
      <c r="H19" s="64"/>
      <c r="I19" s="64"/>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s="1059" customFormat="1" customHeight="1" ht="10.5">
      <c r="B21" s="828"/>
      <c r="D21" s="162"/>
      <c r="J21" s="135"/>
      <c r="K21" s="135"/>
      <c r="L21" s="135"/>
      <c r="M21" s="135"/>
      <c r="N21" s="205"/>
      <c r="O21" s="135"/>
      <c r="P21" s="204"/>
      <c r="Q21" s="204"/>
      <c r="R21" s="204"/>
      <c r="S21" s="204"/>
    </row>
    <row r="25" customHeight="1" ht="14.25">
      <c r="H25" s="0"/>
    </row>
    <row r="29" customHeight="1" ht="14.25">
      <c r="J29" s="64"/>
      <c r="K29" s="64"/>
      <c r="L29" s="64"/>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8E022-610E-1623-0101-C5A94B02EF0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холодного водоснабжения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МУП "Водоканал а. Бесленей"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108</v>
      </c>
      <c r="E9" s="1953"/>
      <c r="F9" s="1954" t="s">
        <v>109</v>
      </c>
      <c r="G9" s="1955"/>
      <c r="H9" s="1955"/>
      <c r="I9" s="1955"/>
      <c r="J9" s="1958" t="s">
        <v>110</v>
      </c>
      <c r="K9" s="1958"/>
      <c r="L9" s="1958"/>
      <c r="M9" s="1958"/>
    </row>
    <row customHeight="1" ht="22.5">
      <c r="A10" s="1952"/>
      <c r="B10" s="588"/>
      <c r="C10" s="521"/>
      <c r="D10" s="519" t="s">
        <v>85</v>
      </c>
      <c r="E10" s="519" t="s">
        <v>86</v>
      </c>
      <c r="F10" s="519" t="s">
        <v>111</v>
      </c>
      <c r="G10" s="1959" t="s">
        <v>85</v>
      </c>
      <c r="H10" s="1960"/>
      <c r="I10" s="519" t="s">
        <v>86</v>
      </c>
      <c r="J10" s="519" t="s">
        <v>111</v>
      </c>
      <c r="K10" s="1959" t="s">
        <v>85</v>
      </c>
      <c r="L10" s="1960"/>
      <c r="M10" s="519" t="s">
        <v>86</v>
      </c>
      <c r="N10" s="1652"/>
    </row>
    <row s="1877" customFormat="1" customHeight="1" ht="11.25" hidden="1">
      <c r="A11" s="589"/>
      <c r="B11" s="589"/>
      <c r="C11" s="589"/>
      <c r="D11" s="590" t="s">
        <v>112</v>
      </c>
      <c r="E11" s="590" t="s">
        <v>100</v>
      </c>
      <c r="F11" s="590" t="s">
        <v>87</v>
      </c>
      <c r="G11" s="1941" t="s">
        <v>88</v>
      </c>
      <c r="H11" s="1942"/>
      <c r="I11" s="590" t="s">
        <v>113</v>
      </c>
      <c r="J11" s="590" t="s">
        <v>89</v>
      </c>
      <c r="K11" s="1943" t="s">
        <v>90</v>
      </c>
      <c r="L11" s="1944"/>
      <c r="M11" s="590" t="s">
        <v>114</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115</v>
      </c>
      <c r="P12" s="1430" t="s">
        <v>116</v>
      </c>
      <c r="Q12" s="1430" t="s">
        <v>117</v>
      </c>
      <c r="R12" s="1430" t="s">
        <v>118</v>
      </c>
    </row>
    <row s="1877" customFormat="1" customHeight="1" ht="15">
      <c r="A13" s="0"/>
      <c r="B13" s="0"/>
      <c r="C13" s="522"/>
      <c r="D13" s="1964" t="s">
        <v>112</v>
      </c>
      <c r="E13" s="1965"/>
      <c r="F13" s="1968" t="s">
        <v>60</v>
      </c>
      <c r="G13" s="1969"/>
      <c r="H13" s="1970">
        <v>1</v>
      </c>
      <c r="I13" s="1961" t="str">
        <f>IF(U13="","",INDEX(TERRITORY_MR_LIST,MATCH(U13,TERRITORY_LIST_ID,0)))</f>
        <v/>
      </c>
      <c r="J13" s="1963" t="s">
        <v>55</v>
      </c>
      <c r="K13" s="598"/>
      <c r="L13" s="523" t="s">
        <v>112</v>
      </c>
      <c r="M13" s="599" t="s">
        <v>24</v>
      </c>
      <c r="N13" s="806"/>
      <c r="O13" s="1433" t="s">
        <v>119</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120</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121</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122</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123</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A5FAB-5BB2-16B6-5932-FFB7AC3C521E}" mc:Ignorable="x14ac xr xr2 xr3">
  <sheetPr>
    <tabColor rgb="FFCCCCFF"/>
  </sheetPr>
  <dimension ref="A1:AR130"/>
  <sheetViews>
    <sheetView topLeftCell="H4" showGridLines="0" zoomScale="90" workbookViewId="0">
      <selection activeCell="O64" sqref="O64:O6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"Водоканал а. Бесленей"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124</v>
      </c>
      <c r="F9" s="1939"/>
      <c r="G9" s="1953" t="s">
        <v>108</v>
      </c>
      <c r="H9" s="1953" t="s">
        <v>85</v>
      </c>
      <c r="I9" s="1953"/>
      <c r="J9" s="1953" t="s">
        <v>125</v>
      </c>
      <c r="K9" s="2008" t="s">
        <v>126</v>
      </c>
      <c r="L9" s="2008"/>
      <c r="M9" s="2008"/>
      <c r="N9" s="2008"/>
      <c r="O9" s="2008" t="s">
        <v>127</v>
      </c>
      <c r="P9" s="2008"/>
      <c r="Q9" s="2008"/>
      <c r="R9" s="2008"/>
      <c r="S9" s="2008" t="s">
        <v>128</v>
      </c>
      <c r="T9" s="2008"/>
      <c r="U9" s="2008"/>
      <c r="V9" s="2008"/>
      <c r="W9" s="1953" t="s">
        <v>129</v>
      </c>
    </row>
    <row customHeight="1" ht="30">
      <c r="D10" s="1953"/>
      <c r="E10" s="1301" t="s">
        <v>86</v>
      </c>
      <c r="F10" s="1301" t="s">
        <v>130</v>
      </c>
      <c r="G10" s="1953"/>
      <c r="H10" s="1953"/>
      <c r="I10" s="1953"/>
      <c r="J10" s="1953"/>
      <c r="K10" s="90" t="s">
        <v>111</v>
      </c>
      <c r="L10" s="1953" t="s">
        <v>85</v>
      </c>
      <c r="M10" s="1953"/>
      <c r="N10" s="90" t="s">
        <v>131</v>
      </c>
      <c r="O10" s="90" t="s">
        <v>111</v>
      </c>
      <c r="P10" s="1953" t="s">
        <v>85</v>
      </c>
      <c r="Q10" s="1953"/>
      <c r="R10" s="90" t="s">
        <v>131</v>
      </c>
      <c r="S10" s="264" t="s">
        <v>111</v>
      </c>
      <c r="T10" s="1953" t="s">
        <v>85</v>
      </c>
      <c r="U10" s="1953"/>
      <c r="V10" s="264" t="s">
        <v>86</v>
      </c>
      <c r="W10" s="1953"/>
      <c r="Z10" s="1275" t="s">
        <v>132</v>
      </c>
      <c r="AA10" s="1275" t="s">
        <v>133</v>
      </c>
      <c r="AB10" s="1275" t="s">
        <v>134</v>
      </c>
      <c r="AC10" s="1275" t="s">
        <v>135</v>
      </c>
      <c r="AD10" s="1275" t="s">
        <v>136</v>
      </c>
      <c r="AE10" s="1275" t="s">
        <v>137</v>
      </c>
      <c r="AF10" s="1275" t="s">
        <v>138</v>
      </c>
      <c r="AG10" s="1275" t="s">
        <v>139</v>
      </c>
      <c r="AH10" s="1275" t="s">
        <v>140</v>
      </c>
      <c r="AI10" s="1275" t="s">
        <v>141</v>
      </c>
      <c r="AJ10" s="1275" t="s">
        <v>142</v>
      </c>
      <c r="AK10" s="1275" t="s">
        <v>143</v>
      </c>
      <c r="AL10" s="1275" t="s">
        <v>144</v>
      </c>
      <c r="AM10" s="1275" t="s">
        <v>145</v>
      </c>
      <c r="AN10" s="1275" t="s">
        <v>146</v>
      </c>
      <c r="AO10" s="1275" t="s">
        <v>147</v>
      </c>
      <c r="AP10" s="1275" t="s">
        <v>148</v>
      </c>
      <c r="AQ10" s="1275" t="s">
        <v>149</v>
      </c>
    </row>
    <row s="1649" customFormat="1" customHeight="1" ht="12" hidden="1">
      <c r="D11" s="1255" t="s">
        <v>112</v>
      </c>
      <c r="E11" s="1255" t="s">
        <v>100</v>
      </c>
      <c r="F11" s="1255"/>
      <c r="G11" s="1255" t="s">
        <v>87</v>
      </c>
      <c r="H11" s="2000" t="s">
        <v>113</v>
      </c>
      <c r="I11" s="2000"/>
      <c r="J11" s="1255" t="s">
        <v>89</v>
      </c>
      <c r="K11" s="1255" t="s">
        <v>90</v>
      </c>
      <c r="L11" s="2000" t="s">
        <v>114</v>
      </c>
      <c r="M11" s="2000"/>
      <c r="N11" s="1255" t="s">
        <v>150</v>
      </c>
      <c r="O11" s="1255" t="s">
        <v>151</v>
      </c>
      <c r="P11" s="2000" t="s">
        <v>152</v>
      </c>
      <c r="Q11" s="2000"/>
      <c r="R11" s="1255" t="s">
        <v>153</v>
      </c>
      <c r="S11" s="1255" t="s">
        <v>152</v>
      </c>
      <c r="T11" s="2000" t="s">
        <v>153</v>
      </c>
      <c r="U11" s="2000"/>
      <c r="V11" s="1255" t="s">
        <v>154</v>
      </c>
      <c r="W11" s="1255" t="s">
        <v>155</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156</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157</v>
      </c>
      <c r="AD13" s="1283" t="s">
        <v>158</v>
      </c>
      <c r="AE13" s="1283" t="s">
        <v>159</v>
      </c>
      <c r="AF13" s="1283" t="s">
        <v>160</v>
      </c>
      <c r="AG13" s="1283" t="s">
        <v>161</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162</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163</v>
      </c>
      <c r="AD18" s="1283" t="s">
        <v>164</v>
      </c>
      <c r="AE18" s="1283" t="s">
        <v>165</v>
      </c>
      <c r="AF18" s="1283" t="s">
        <v>166</v>
      </c>
      <c r="AG18" s="1283" t="s">
        <v>167</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168</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169</v>
      </c>
      <c r="AD23" s="1283" t="s">
        <v>170</v>
      </c>
      <c r="AE23" s="1283" t="s">
        <v>171</v>
      </c>
      <c r="AF23" s="1283" t="s">
        <v>172</v>
      </c>
      <c r="AG23" s="1283" t="s">
        <v>173</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174</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175</v>
      </c>
      <c r="AD28" s="1283" t="s">
        <v>176</v>
      </c>
      <c r="AE28" s="1283" t="s">
        <v>177</v>
      </c>
      <c r="AF28" s="1283" t="s">
        <v>178</v>
      </c>
      <c r="AG28" s="1283" t="s">
        <v>179</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180</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181</v>
      </c>
      <c r="AD33" s="1283" t="s">
        <v>182</v>
      </c>
      <c r="AE33" s="1283" t="s">
        <v>183</v>
      </c>
      <c r="AF33" s="1283" t="s">
        <v>184</v>
      </c>
      <c r="AG33" s="1283" t="s">
        <v>185</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186</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187</v>
      </c>
      <c r="AD38" s="1283" t="s">
        <v>188</v>
      </c>
      <c r="AE38" s="1283" t="s">
        <v>189</v>
      </c>
      <c r="AF38" s="1283" t="s">
        <v>190</v>
      </c>
      <c r="AG38" s="1283" t="s">
        <v>191</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192</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193</v>
      </c>
      <c r="AD43" s="1283" t="s">
        <v>194</v>
      </c>
      <c r="AE43" s="1283" t="s">
        <v>195</v>
      </c>
      <c r="AF43" s="1283" t="s">
        <v>196</v>
      </c>
      <c r="AG43" s="1283" t="s">
        <v>197</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198</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204</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205</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206</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207</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208</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209</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210</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211</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212</v>
      </c>
      <c r="F64" s="1977" t="s">
        <v>60</v>
      </c>
      <c r="G64" s="2440" t="str">
        <f>INDEX(COLDVSNA_PT_VED_NAME,MATCH(4189671,COLDVSNA_PT_VED_ID,0))</f>
        <v>Холодное водоснабжение. Питьевая вода</v>
      </c>
      <c r="H64" s="2361"/>
      <c r="I64" s="2361">
        <v>1</v>
      </c>
      <c r="J64" s="2371" t="s">
        <v>213</v>
      </c>
      <c r="K64" s="2026" t="s">
        <v>55</v>
      </c>
      <c r="L64" s="1964"/>
      <c r="M64" s="1964" t="s">
        <v>112</v>
      </c>
      <c r="N64" s="434" t="s">
        <v>24</v>
      </c>
      <c r="O64" s="2026" t="s">
        <v>55</v>
      </c>
      <c r="P64" s="1964"/>
      <c r="Q64" s="1964" t="s">
        <v>112</v>
      </c>
      <c r="R64" s="2441" t="s">
        <v>24</v>
      </c>
      <c r="S64" s="2222" t="s">
        <v>55</v>
      </c>
      <c r="T64" s="2222"/>
      <c r="U64" s="2222" t="s">
        <v>112</v>
      </c>
      <c r="V64" s="1451"/>
      <c r="W64" s="2371"/>
      <c r="Y64" s="1283"/>
      <c r="Z64" s="1283"/>
      <c r="AA64" s="1283"/>
      <c r="AB64" s="1283" t="s">
        <v>214</v>
      </c>
      <c r="AC64" s="1283" t="s">
        <v>215</v>
      </c>
      <c r="AD64" s="1283" t="s">
        <v>216</v>
      </c>
      <c r="AE64" s="1283" t="s">
        <v>217</v>
      </c>
      <c r="AF64" s="1283" t="s">
        <v>218</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холодную питьевую воду</v>
      </c>
      <c r="AK64" s="1283" t="str">
        <f>IF($K$64="нет","без дифференциации",IF($N$64=0,"",$N$64))</f>
        <v>без дифференциации</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0"/>
      <c r="H65" s="2361"/>
      <c r="I65" s="2361"/>
      <c r="J65" s="2371"/>
      <c r="K65" s="2027"/>
      <c r="L65" s="1964"/>
      <c r="M65" s="1964"/>
      <c r="N65" s="434" t="s">
        <v>24</v>
      </c>
      <c r="O65" s="2027"/>
      <c r="P65" s="1964"/>
      <c r="Q65" s="1964"/>
      <c r="R65" s="2441"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0"/>
      <c r="H66" s="2336"/>
      <c r="I66" s="2336"/>
      <c r="J66" s="2372"/>
      <c r="K66" s="2027"/>
      <c r="L66" s="2336"/>
      <c r="M66" s="2336"/>
      <c r="N66" s="2441" t="s">
        <v>24</v>
      </c>
      <c r="O66" s="1968"/>
      <c r="P66" s="2442"/>
      <c r="Q66" s="2443"/>
      <c r="R66" s="2444" t="s">
        <v>219</v>
      </c>
      <c r="S66" s="2445"/>
      <c r="T66" s="2446"/>
      <c r="U66" s="2447"/>
      <c r="V66" s="2448"/>
      <c r="W66" s="2449"/>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0"/>
      <c r="H67" s="2336"/>
      <c r="I67" s="2336"/>
      <c r="J67" s="2372"/>
      <c r="K67" s="1968"/>
      <c r="L67" s="2450"/>
      <c r="M67" s="2451"/>
      <c r="N67" s="2452" t="s">
        <v>220</v>
      </c>
      <c r="O67" s="2453"/>
      <c r="P67" s="2454"/>
      <c r="Q67" s="2455"/>
      <c r="R67" s="2456"/>
      <c r="S67" s="2457"/>
      <c r="T67" s="2458"/>
      <c r="U67" s="2459"/>
      <c r="V67" s="2460"/>
      <c r="W67" s="2461"/>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2462"/>
      <c r="H68" s="2463"/>
      <c r="I68" s="2464"/>
      <c r="J68" s="2465" t="s">
        <v>221</v>
      </c>
      <c r="K68" s="2466"/>
      <c r="L68" s="2467"/>
      <c r="M68" s="2468"/>
      <c r="N68" s="2469"/>
      <c r="O68" s="2470"/>
      <c r="P68" s="2471"/>
      <c r="Q68" s="2472"/>
      <c r="R68" s="2473"/>
      <c r="S68" s="2474"/>
      <c r="T68" s="2475"/>
      <c r="U68" s="2476"/>
      <c r="V68" s="2477"/>
      <c r="W68" s="2478"/>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222</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223</v>
      </c>
      <c r="AD69" s="1283" t="s">
        <v>224</v>
      </c>
      <c r="AE69" s="1283" t="s">
        <v>225</v>
      </c>
      <c r="AF69" s="1283" t="s">
        <v>226</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227</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228</v>
      </c>
      <c r="AD74" s="1283" t="s">
        <v>229</v>
      </c>
      <c r="AE74" s="1283" t="s">
        <v>230</v>
      </c>
      <c r="AF74" s="1283" t="s">
        <v>231</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232</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233</v>
      </c>
      <c r="AD79" s="1283" t="s">
        <v>234</v>
      </c>
      <c r="AE79" s="1283" t="s">
        <v>235</v>
      </c>
      <c r="AF79" s="1283" t="s">
        <v>236</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237</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238</v>
      </c>
      <c r="AD84" s="1283" t="s">
        <v>239</v>
      </c>
      <c r="AE84" s="1283" t="s">
        <v>240</v>
      </c>
      <c r="AF84" s="1283" t="s">
        <v>241</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242</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243</v>
      </c>
      <c r="AD90" s="1283" t="s">
        <v>244</v>
      </c>
      <c r="AE90" s="1283" t="s">
        <v>245</v>
      </c>
      <c r="AF90" s="1283" t="s">
        <v>246</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247</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248</v>
      </c>
      <c r="AD95" s="1283" t="s">
        <v>249</v>
      </c>
      <c r="AE95" s="1283" t="s">
        <v>250</v>
      </c>
      <c r="AF95" s="1283" t="s">
        <v>251</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252</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253</v>
      </c>
      <c r="AD100" s="1283" t="s">
        <v>254</v>
      </c>
      <c r="AE100" s="1283" t="s">
        <v>255</v>
      </c>
      <c r="AF100" s="1283" t="s">
        <v>256</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257</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258</v>
      </c>
      <c r="AD106" s="1283" t="s">
        <v>259</v>
      </c>
      <c r="AE106" s="1283" t="s">
        <v>260</v>
      </c>
      <c r="AF106" s="1283" t="s">
        <v>261</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262</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263</v>
      </c>
      <c r="AD111" s="1283" t="s">
        <v>264</v>
      </c>
      <c r="AE111" s="1283" t="s">
        <v>265</v>
      </c>
      <c r="AF111" s="1283" t="s">
        <v>266</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267</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268</v>
      </c>
      <c r="AD116" s="1283" t="s">
        <v>269</v>
      </c>
      <c r="AE116" s="1283" t="s">
        <v>270</v>
      </c>
      <c r="AF116" s="1283" t="s">
        <v>271</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4:S65"/>
    <mergeCell ref="W64:W65"/>
    <mergeCell ref="H64:H67"/>
    <mergeCell ref="I64:I67"/>
    <mergeCell ref="J64:J67"/>
    <mergeCell ref="K64:K67"/>
    <mergeCell ref="L64:L66"/>
    <mergeCell ref="M64:M66"/>
    <mergeCell ref="N64:N66"/>
    <mergeCell ref="O64:O66"/>
    <mergeCell ref="P64:P65"/>
    <mergeCell ref="Q64:Q65"/>
    <mergeCell ref="R64:R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325F2-4968-272B-F488-3FDFB9A6BC7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272</v>
      </c>
      <c r="M2" s="1580" t="s">
        <v>273</v>
      </c>
      <c r="R2" s="1580" t="s">
        <v>274</v>
      </c>
      <c r="S2" s="1580" t="s">
        <v>273</v>
      </c>
      <c r="X2" s="1580" t="s">
        <v>272</v>
      </c>
      <c r="Y2" s="1580" t="s">
        <v>273</v>
      </c>
      <c r="AD2" s="1580" t="s">
        <v>272</v>
      </c>
      <c r="AE2" s="1580" t="s">
        <v>273</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275</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"Водоканал а. Бесленей"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108</v>
      </c>
      <c r="F8" s="2011" t="s">
        <v>124</v>
      </c>
      <c r="G8" s="2012"/>
      <c r="H8" s="2011" t="s">
        <v>85</v>
      </c>
      <c r="I8" s="2012"/>
      <c r="J8" s="1953" t="s">
        <v>125</v>
      </c>
      <c r="K8" s="1583"/>
      <c r="L8" s="2015" t="s">
        <v>276</v>
      </c>
      <c r="M8" s="2015"/>
      <c r="N8" s="2015"/>
      <c r="O8" s="2015"/>
      <c r="P8" s="2015"/>
      <c r="Q8" s="1584"/>
      <c r="R8" s="1932" t="s">
        <v>277</v>
      </c>
      <c r="S8" s="2016"/>
      <c r="T8" s="2016"/>
      <c r="U8" s="2016"/>
      <c r="V8" s="2016"/>
      <c r="W8" s="1584"/>
      <c r="X8" s="2017" t="s">
        <v>278</v>
      </c>
      <c r="Y8" s="2017"/>
      <c r="Z8" s="2017"/>
      <c r="AA8" s="2017"/>
      <c r="AB8" s="2017"/>
      <c r="AC8" s="1585"/>
      <c r="AD8" s="1953" t="s">
        <v>279</v>
      </c>
      <c r="AE8" s="1953"/>
      <c r="AF8" s="1953"/>
      <c r="AG8" s="1953"/>
      <c r="AH8" s="1937"/>
      <c r="AI8" s="1953" t="s">
        <v>280</v>
      </c>
      <c r="AJ8" s="0"/>
    </row>
    <row customHeight="1" ht="22.5">
      <c r="D9" s="1953"/>
      <c r="E9" s="1953"/>
      <c r="F9" s="2010" t="s">
        <v>86</v>
      </c>
      <c r="G9" s="2010" t="s">
        <v>130</v>
      </c>
      <c r="H9" s="2013"/>
      <c r="I9" s="2014"/>
      <c r="J9" s="1937"/>
      <c r="K9" s="1586"/>
      <c r="L9" s="1953" t="s">
        <v>281</v>
      </c>
      <c r="M9" s="1937"/>
      <c r="N9" s="2011" t="s">
        <v>85</v>
      </c>
      <c r="O9" s="2012"/>
      <c r="P9" s="1953" t="s">
        <v>131</v>
      </c>
      <c r="Q9" s="1583"/>
      <c r="R9" s="1953" t="s">
        <v>281</v>
      </c>
      <c r="S9" s="1937"/>
      <c r="T9" s="2011" t="s">
        <v>85</v>
      </c>
      <c r="U9" s="2012"/>
      <c r="V9" s="1953" t="s">
        <v>131</v>
      </c>
      <c r="W9" s="1583"/>
      <c r="X9" s="1953" t="s">
        <v>281</v>
      </c>
      <c r="Y9" s="1937"/>
      <c r="Z9" s="2011" t="s">
        <v>85</v>
      </c>
      <c r="AA9" s="2012"/>
      <c r="AB9" s="1953" t="s">
        <v>282</v>
      </c>
      <c r="AC9" s="1583"/>
      <c r="AD9" s="1953" t="s">
        <v>281</v>
      </c>
      <c r="AE9" s="1937"/>
      <c r="AF9" s="2011" t="s">
        <v>85</v>
      </c>
      <c r="AG9" s="2012"/>
      <c r="AH9" s="1937" t="s">
        <v>282</v>
      </c>
      <c r="AI9" s="1953"/>
      <c r="AJ9" s="0"/>
    </row>
    <row customHeight="1" ht="22.5">
      <c r="D10" s="2010"/>
      <c r="E10" s="2010"/>
      <c r="F10" s="2018"/>
      <c r="G10" s="2018"/>
      <c r="H10" s="2019"/>
      <c r="I10" s="2020"/>
      <c r="J10" s="2011"/>
      <c r="K10" s="1586"/>
      <c r="L10" s="1604" t="s">
        <v>283</v>
      </c>
      <c r="M10" s="1600" t="s">
        <v>284</v>
      </c>
      <c r="N10" s="2013"/>
      <c r="O10" s="2014"/>
      <c r="P10" s="2010"/>
      <c r="Q10" s="1583"/>
      <c r="R10" s="1604" t="s">
        <v>283</v>
      </c>
      <c r="S10" s="1600" t="s">
        <v>284</v>
      </c>
      <c r="T10" s="2013"/>
      <c r="U10" s="2014"/>
      <c r="V10" s="2010"/>
      <c r="W10" s="1583"/>
      <c r="X10" s="1604" t="s">
        <v>283</v>
      </c>
      <c r="Y10" s="1600" t="s">
        <v>284</v>
      </c>
      <c r="Z10" s="2013"/>
      <c r="AA10" s="2014"/>
      <c r="AB10" s="2010"/>
      <c r="AC10" s="1583"/>
      <c r="AD10" s="1604" t="s">
        <v>283</v>
      </c>
      <c r="AE10" s="1600" t="s">
        <v>284</v>
      </c>
      <c r="AF10" s="2013"/>
      <c r="AG10" s="2014"/>
      <c r="AH10" s="2011"/>
      <c r="AI10" s="2010"/>
      <c r="AJ10" s="0"/>
      <c r="AK10" s="233" t="s">
        <v>285</v>
      </c>
      <c r="AL10" s="233" t="s">
        <v>132</v>
      </c>
    </row>
    <row customHeight="1" ht="14.25">
      <c r="D11" s="2021" t="s">
        <v>112</v>
      </c>
      <c r="E11" s="2023" t="s">
        <v>286</v>
      </c>
      <c r="F11" s="2023" t="s">
        <v>287</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100</v>
      </c>
      <c r="E17" s="2023" t="s">
        <v>286</v>
      </c>
      <c r="F17" s="2023" t="s">
        <v>288</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286</v>
      </c>
      <c r="F23" s="2023" t="s">
        <v>289</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286</v>
      </c>
      <c r="F29" s="2023" t="s">
        <v>290</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113</v>
      </c>
      <c r="E35" s="2023" t="s">
        <v>286</v>
      </c>
      <c r="F35" s="2023" t="s">
        <v>291</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E4E2F-917E-5741-EB6D-B1B06CACCA2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292</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МУП "Водоканал а. Бесленей"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293</v>
      </c>
      <c r="E8" s="2039"/>
      <c r="F8" s="2039"/>
      <c r="G8" s="2043" t="s">
        <v>294</v>
      </c>
    </row>
    <row customHeight="1" ht="11.25">
      <c r="A9" s="453"/>
      <c r="B9" s="498"/>
      <c r="C9" s="453"/>
      <c r="D9" s="468" t="s">
        <v>85</v>
      </c>
      <c r="E9" s="442" t="s">
        <v>295</v>
      </c>
      <c r="F9" s="442" t="s">
        <v>296</v>
      </c>
      <c r="G9" s="2044"/>
    </row>
    <row customHeight="1" ht="12" hidden="1">
      <c r="A10" s="453"/>
      <c r="B10" s="498"/>
      <c r="C10" s="453"/>
      <c r="D10" s="460"/>
      <c r="E10" s="460"/>
      <c r="F10" s="460"/>
      <c r="G10" s="460"/>
    </row>
    <row customHeight="1" ht="22.5" hidden="1">
      <c r="A11" s="453"/>
      <c r="B11" s="498"/>
      <c r="C11" s="453"/>
      <c r="D11" s="1004" t="s">
        <v>112</v>
      </c>
      <c r="E11" s="1007" t="s">
        <v>297</v>
      </c>
      <c r="F11" s="1006" t="str">
        <f>IF(region_name="","",region_name)</f>
        <v>Карачаево-Черкесская республика</v>
      </c>
      <c r="G11" s="1007" t="s">
        <v>298</v>
      </c>
      <c r="H11" s="471"/>
    </row>
    <row customHeight="1" ht="22.5" hidden="1">
      <c r="A12" s="453"/>
      <c r="B12" s="498"/>
      <c r="C12" s="453"/>
      <c r="D12" s="441" t="s">
        <v>112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299</v>
      </c>
      <c r="G12" s="470"/>
      <c r="H12" s="471"/>
    </row>
    <row customHeight="1" ht="22.5">
      <c r="A13" s="453"/>
      <c r="B13" s="498"/>
      <c r="C13" s="453"/>
      <c r="D13" s="441" t="s">
        <v>112</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300</v>
      </c>
      <c r="E14" s="1005" t="s">
        <v>301</v>
      </c>
      <c r="F14" s="1006" t="str">
        <f>IF(inn="","",inn)</f>
        <v>0912001604</v>
      </c>
      <c r="G14" s="1007" t="s">
        <v>302</v>
      </c>
      <c r="H14" s="471"/>
    </row>
    <row customHeight="1" ht="22.5" hidden="1">
      <c r="A15" s="453"/>
      <c r="B15" s="498"/>
      <c r="C15" s="453"/>
      <c r="D15" s="1004" t="s">
        <v>303</v>
      </c>
      <c r="E15" s="1005" t="s">
        <v>304</v>
      </c>
      <c r="F15" s="1006" t="str">
        <f>IF(kpp="","",kpp)</f>
        <v>091201001</v>
      </c>
      <c r="G15" s="1007" t="s">
        <v>305</v>
      </c>
      <c r="H15" s="471"/>
    </row>
    <row customHeight="1" ht="36.75">
      <c r="A16" s="453"/>
      <c r="B16" s="498"/>
      <c r="C16" s="453"/>
      <c r="D16" s="441" t="s">
        <v>100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306</v>
      </c>
      <c r="F19" s="439" t="s">
        <v>299</v>
      </c>
      <c r="G19" s="440" t="s">
        <v>307</v>
      </c>
      <c r="H19" s="471"/>
      <c r="I19" s="846"/>
    </row>
    <row customHeight="1" ht="33.75" hidden="1">
      <c r="A20" s="2040"/>
      <c r="B20" s="498"/>
      <c r="C20" s="2045"/>
      <c r="D20" s="441" t="s">
        <v>308</v>
      </c>
      <c r="E20" s="435" t="s">
        <v>309</v>
      </c>
      <c r="F20" s="875" t="s">
        <v>24</v>
      </c>
      <c r="G20" s="470"/>
      <c r="H20" s="471"/>
      <c r="I20" s="846"/>
    </row>
    <row customHeight="1" ht="22.5" hidden="1">
      <c r="A21" s="2040"/>
      <c r="B21" s="498"/>
      <c r="C21" s="2045"/>
      <c r="D21" s="441" t="s">
        <v>310</v>
      </c>
      <c r="E21" s="435" t="s">
        <v>311</v>
      </c>
      <c r="F21" s="1757" t="s">
        <v>24</v>
      </c>
      <c r="G21" s="440" t="s">
        <v>312</v>
      </c>
      <c r="H21" s="471"/>
      <c r="I21" s="846"/>
    </row>
    <row customHeight="1" ht="22.5" hidden="1">
      <c r="A22" s="2040"/>
      <c r="B22" s="498"/>
      <c r="C22" s="2045"/>
      <c r="D22" s="441" t="s">
        <v>313</v>
      </c>
      <c r="E22" s="435" t="s">
        <v>314</v>
      </c>
      <c r="F22" s="875" t="s">
        <v>24</v>
      </c>
      <c r="G22" s="470"/>
      <c r="H22" s="471"/>
      <c r="I22" s="846"/>
    </row>
    <row customHeight="1" ht="22.5" hidden="1">
      <c r="A23" s="2040"/>
      <c r="B23" s="498"/>
      <c r="C23" s="2045"/>
      <c r="D23" s="441" t="s">
        <v>315</v>
      </c>
      <c r="E23" s="435" t="s">
        <v>316</v>
      </c>
      <c r="F23" s="875" t="s">
        <v>24</v>
      </c>
      <c r="G23" s="440" t="s">
        <v>317</v>
      </c>
      <c r="H23" s="471"/>
      <c r="I23" s="846"/>
    </row>
    <row s="497" customFormat="1" customHeight="1" ht="24.75" hidden="1">
      <c r="A24" s="453"/>
      <c r="B24" s="498"/>
      <c r="C24" s="498"/>
      <c r="D24" s="1001" t="s">
        <v>87</v>
      </c>
      <c r="E24" s="1003" t="s">
        <v>318</v>
      </c>
      <c r="F24" s="1008" t="s">
        <v>299</v>
      </c>
      <c r="G24" s="1003"/>
    </row>
    <row s="497" customFormat="1" customHeight="1" ht="11.25" hidden="1">
      <c r="A25" s="453"/>
      <c r="B25" s="498"/>
      <c r="C25" s="498"/>
      <c r="D25" s="1001" t="s">
        <v>319</v>
      </c>
      <c r="E25" s="1002" t="s">
        <v>320</v>
      </c>
      <c r="F25" s="1008" t="s">
        <v>299</v>
      </c>
      <c r="G25" s="1003"/>
    </row>
    <row s="497" customFormat="1" customHeight="1" ht="11.25" hidden="1">
      <c r="A26" s="453"/>
      <c r="B26" s="498"/>
      <c r="C26" s="498"/>
      <c r="D26" s="1001" t="s">
        <v>321</v>
      </c>
      <c r="E26" s="1009" t="s">
        <v>322</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323</v>
      </c>
      <c r="E27" s="1009" t="s">
        <v>324</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325</v>
      </c>
      <c r="E28" s="1009" t="s">
        <v>326</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327</v>
      </c>
      <c r="E29" s="1002" t="s">
        <v>328</v>
      </c>
      <c r="F29" s="1010"/>
      <c r="G29" s="1003"/>
    </row>
    <row s="497" customFormat="1" customHeight="1" ht="11.25" hidden="1">
      <c r="A30" s="453"/>
      <c r="B30" s="498"/>
      <c r="C30" s="498"/>
      <c r="D30" s="1001" t="s">
        <v>329</v>
      </c>
      <c r="E30" s="1002" t="s">
        <v>330</v>
      </c>
      <c r="F30" s="1010"/>
      <c r="G30" s="1003"/>
    </row>
    <row s="497" customFormat="1" customHeight="1" ht="11.25" hidden="1">
      <c r="A31" s="453"/>
      <c r="B31" s="498"/>
      <c r="C31" s="498"/>
      <c r="D31" s="1001" t="s">
        <v>331</v>
      </c>
      <c r="E31" s="1002" t="s">
        <v>332</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299</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334</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335</v>
      </c>
      <c r="H43" s="471"/>
    </row>
    <row customHeight="1" ht="22.5">
      <c r="A44" s="453"/>
      <c r="B44" s="498"/>
      <c r="C44" s="453"/>
      <c r="D44" s="436">
        <f>D43+1</f>
        <v>11</v>
      </c>
      <c r="E44" s="434" t="s">
        <v>336</v>
      </c>
      <c r="F44" s="439" t="s">
        <v>299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337</v>
      </c>
      <c r="H45" s="471"/>
    </row>
    <row customHeight="1" ht="22.5">
      <c r="A46" s="2036"/>
      <c r="B46" s="498"/>
      <c r="C46" s="488"/>
      <c r="D46" s="436" t="str">
        <f>D44&amp;".2"</f>
        <v>11.2</v>
      </c>
      <c r="E46" s="438" t="s">
        <v>338</v>
      </c>
      <c r="F46" s="486"/>
      <c r="G46" s="433" t="s">
        <v>339</v>
      </c>
      <c r="H46" s="471"/>
    </row>
    <row customHeight="1" ht="22.5">
      <c r="A47" s="2036"/>
      <c r="B47" s="498"/>
      <c r="C47" s="488"/>
      <c r="D47" s="436" t="str">
        <f>D44&amp;".3"</f>
        <v>11.3</v>
      </c>
      <c r="E47" s="438" t="s">
        <v>340</v>
      </c>
      <c r="F47" s="486"/>
      <c r="G47" s="433" t="s">
        <v>341</v>
      </c>
      <c r="H47" s="471"/>
    </row>
    <row customHeight="1" ht="22.5">
      <c r="A48" s="2036"/>
      <c r="B48" s="498"/>
      <c r="C48" s="488"/>
      <c r="D48" s="436" t="str">
        <f>IF(TEMPLATE_SPHERE="TKO",D44&amp;".0",D44&amp;".4")</f>
        <v>11.4</v>
      </c>
      <c r="E48" s="432" t="s">
        <v>342</v>
      </c>
      <c r="F48" s="1710"/>
      <c r="G48" s="1786" t="s">
        <v>343</v>
      </c>
      <c r="H48" s="471"/>
    </row>
    <row customHeight="1" ht="22.5">
      <c r="A49" s="453"/>
      <c r="B49" s="498"/>
      <c r="C49" s="453"/>
      <c r="D49" s="463"/>
      <c r="E49" s="412" t="s">
        <v>344</v>
      </c>
      <c r="F49" s="464"/>
      <c r="G49" s="1786" t="s">
        <v>345</v>
      </c>
      <c r="H49" s="472"/>
    </row>
    <row customHeight="1" ht="22.5">
      <c r="A50" s="852"/>
      <c r="B50" s="498"/>
      <c r="C50" s="488"/>
      <c r="D50" s="436">
        <f>D44+1</f>
        <v>12</v>
      </c>
      <c r="E50" s="524" t="s">
        <v>346</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B549-C6D1-E025-1D77-3413655294D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347</v>
      </c>
      <c r="I1" s="2064"/>
      <c r="J1" s="2064"/>
      <c r="K1" s="2064"/>
      <c r="L1" s="2064"/>
      <c r="M1" s="2064"/>
      <c r="N1" s="2064"/>
      <c r="O1" s="2064"/>
      <c r="P1" s="2064"/>
      <c r="Q1" s="2064"/>
      <c r="R1" s="2064"/>
      <c r="T1" s="2064" t="s">
        <v>348</v>
      </c>
      <c r="U1" s="2064"/>
      <c r="V1" s="2064"/>
      <c r="X1" s="2064" t="s">
        <v>349</v>
      </c>
      <c r="Y1" s="2064"/>
      <c r="Z1" s="2064"/>
      <c r="AB1" s="2064" t="s">
        <v>350</v>
      </c>
      <c r="AC1" s="2064"/>
    </row>
    <row customHeight="1" ht="14.25" hidden="1"/>
    <row s="1638" customFormat="1" customHeight="1" ht="6">
      <c r="C3" s="696"/>
      <c r="D3" s="697"/>
      <c r="E3" s="697"/>
      <c r="F3" s="697"/>
      <c r="G3" s="697"/>
      <c r="H3" s="697" t="s">
        <v>351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"Водоканал а. Бесленей"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294</v>
      </c>
      <c r="AF7" s="2049" t="s">
        <v>294</v>
      </c>
      <c r="AG7" s="2049" t="s">
        <v>294</v>
      </c>
      <c r="AH7" s="2049" t="s">
        <v>294</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352</v>
      </c>
      <c r="I8" s="2057" t="s">
        <v>353</v>
      </c>
      <c r="J8" s="2049" t="s">
        <v>354</v>
      </c>
      <c r="K8" s="2049"/>
      <c r="L8" s="2049"/>
      <c r="M8" s="2050"/>
      <c r="N8" s="2049" t="s">
        <v>355</v>
      </c>
      <c r="O8" s="2049"/>
      <c r="P8" s="2049" t="s">
        <v>356</v>
      </c>
      <c r="Q8" s="2049"/>
      <c r="R8" s="2053" t="s">
        <v>357</v>
      </c>
      <c r="S8" s="818"/>
      <c r="T8" s="2051" t="s">
        <v>358</v>
      </c>
      <c r="U8" s="2051" t="s">
        <v>359</v>
      </c>
      <c r="V8" s="2051" t="s">
        <v>360</v>
      </c>
      <c r="W8" s="820"/>
      <c r="X8" s="2051" t="s">
        <v>361</v>
      </c>
      <c r="Y8" s="2051" t="s">
        <v>362</v>
      </c>
      <c r="Z8" s="2051" t="s">
        <v>363</v>
      </c>
      <c r="AA8" s="820"/>
      <c r="AB8" s="2051" t="s">
        <v>364</v>
      </c>
      <c r="AC8" s="2051" t="s">
        <v>357</v>
      </c>
      <c r="AD8" s="820"/>
      <c r="AE8" s="2049"/>
      <c r="AF8" s="2049"/>
      <c r="AG8" s="2049"/>
      <c r="AH8" s="2049"/>
    </row>
    <row customHeight="1" ht="43.5">
      <c r="C9" s="446"/>
      <c r="D9" s="1953"/>
      <c r="E9" s="2049"/>
      <c r="F9" s="2049"/>
      <c r="G9" s="823"/>
      <c r="H9" s="2056"/>
      <c r="I9" s="2058"/>
      <c r="J9" s="421" t="s">
        <v>365</v>
      </c>
      <c r="K9" s="421" t="s">
        <v>366</v>
      </c>
      <c r="L9" s="421" t="s">
        <v>367</v>
      </c>
      <c r="M9" s="427" t="s">
        <v>368</v>
      </c>
      <c r="N9" s="421" t="s">
        <v>369</v>
      </c>
      <c r="O9" s="421" t="s">
        <v>368</v>
      </c>
      <c r="P9" s="421" t="s">
        <v>370</v>
      </c>
      <c r="Q9" s="421" t="s">
        <v>368</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112</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372</v>
      </c>
      <c r="AF12" s="2059" t="s">
        <v>373</v>
      </c>
      <c r="AG12" s="2059" t="s">
        <v>374</v>
      </c>
      <c r="AH12" s="2059" t="s">
        <v>375</v>
      </c>
      <c r="AI12" s="443"/>
      <c r="AM12" s="507"/>
      <c r="AP12" s="496" t="s">
        <v>376</v>
      </c>
      <c r="AQ12" s="496" t="s">
        <v>376</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13D6-E33A-8195-7974-040092EE783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347</v>
      </c>
      <c r="I1" s="2064"/>
    </row>
    <row s="1660" customFormat="1" customHeight="1" ht="14.25" hidden="1">
      <c r="C2" s="1644"/>
      <c r="D2" s="2068" t="s">
        <v>112</v>
      </c>
      <c r="E2" s="2070"/>
      <c r="F2" s="1650"/>
      <c r="G2" s="1645" t="s">
        <v>112</v>
      </c>
      <c r="H2" s="1648"/>
      <c r="I2" s="1646"/>
      <c r="L2" s="1647"/>
      <c r="M2" s="1647"/>
      <c r="N2" s="1647"/>
      <c r="O2" s="1647" t="s">
        <v>377</v>
      </c>
      <c r="P2" s="1647"/>
      <c r="Q2" s="1647"/>
      <c r="R2" s="1649" t="s">
        <v>376</v>
      </c>
      <c r="S2" s="1649" t="s">
        <v>376</v>
      </c>
      <c r="T2" s="1647"/>
      <c r="U2" s="1647"/>
    </row>
    <row s="1660" customFormat="1" customHeight="1" ht="14.25" hidden="1">
      <c r="C3" s="1644"/>
      <c r="D3" s="2069"/>
      <c r="E3" s="2071"/>
      <c r="F3" s="402"/>
      <c r="G3" s="863"/>
      <c r="H3" s="863" t="s">
        <v>378</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351</v>
      </c>
      <c r="I5" s="697"/>
      <c r="J5" s="697"/>
      <c r="L5" s="1639"/>
      <c r="M5" s="1639"/>
      <c r="N5" s="1639"/>
      <c r="O5" s="1639"/>
      <c r="P5" s="1639"/>
      <c r="Q5" s="1639"/>
      <c r="R5" s="1639"/>
      <c r="S5" s="1639"/>
      <c r="T5" s="1639"/>
      <c r="U5" s="1639"/>
    </row>
    <row customHeight="1" ht="27.75">
      <c r="C6" s="1533"/>
      <c r="D6" s="2067" t="s">
        <v>379</v>
      </c>
      <c r="E6" s="2067"/>
      <c r="F6" s="2067"/>
      <c r="G6" s="2067"/>
      <c r="H6" s="2067"/>
      <c r="I6" s="2067"/>
      <c r="J6" s="487"/>
      <c r="K6" s="1640"/>
    </row>
    <row customHeight="1" ht="17.25">
      <c r="C7" s="1533"/>
      <c r="D7" s="2035" t="str">
        <f>IF(org=0,"Не определено",org)</f>
        <v>МУП "Водоканал а. Бесленей"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293</v>
      </c>
      <c r="E10" s="2065"/>
      <c r="F10" s="2065"/>
      <c r="G10" s="2065"/>
      <c r="H10" s="2065"/>
      <c r="I10" s="2065"/>
      <c r="J10" s="2049" t="s">
        <v>294</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380</v>
      </c>
      <c r="I11" s="2010" t="s">
        <v>381</v>
      </c>
      <c r="J11" s="2049"/>
    </row>
    <row customHeight="1" ht="14.25">
      <c r="C12" s="1533"/>
      <c r="D12" s="1953"/>
      <c r="E12" s="2049"/>
      <c r="F12" s="2019"/>
      <c r="G12" s="2020"/>
      <c r="H12" s="2072"/>
      <c r="I12" s="2072"/>
      <c r="J12" s="2049"/>
    </row>
    <row s="1666" customFormat="1" customHeight="1" ht="11.25" hidden="1">
      <c r="C13" s="494"/>
      <c r="D13" s="495" t="s">
        <v>371</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112</v>
      </c>
      <c r="E14" s="2070"/>
      <c r="F14" s="1642"/>
      <c r="G14" s="1641" t="s">
        <v>112</v>
      </c>
      <c r="H14" s="1648"/>
      <c r="I14" s="1646"/>
      <c r="J14" s="1997" t="s">
        <v>382</v>
      </c>
      <c r="K14" s="1632"/>
      <c r="R14" s="496" t="s">
        <v>376</v>
      </c>
      <c r="S14" s="496" t="s">
        <v>376</v>
      </c>
    </row>
    <row customHeight="1" ht="14.25">
      <c r="A15" s="1632"/>
      <c r="C15" s="1533"/>
      <c r="D15" s="2069"/>
      <c r="E15" s="2071"/>
      <c r="F15" s="402"/>
      <c r="G15" s="863"/>
      <c r="H15" s="863" t="s">
        <v>378</v>
      </c>
      <c r="I15" s="295"/>
      <c r="J15" s="1998"/>
      <c r="K15" s="1632"/>
      <c r="R15" s="496"/>
      <c r="S15" s="496"/>
    </row>
    <row customHeight="1" ht="14.25">
      <c r="A16" s="1632"/>
      <c r="C16" s="1533"/>
      <c r="D16" s="402"/>
      <c r="E16" s="863" t="s">
        <v>123</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4AE0F-CBEB-2C5F-6F38-CB7D6B67C83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383</v>
      </c>
      <c r="F4" s="2073"/>
      <c r="G4" s="2074"/>
      <c r="H4" s="2074"/>
      <c r="I4" s="2075"/>
      <c r="J4" s="487"/>
      <c r="K4" s="449"/>
      <c r="L4" s="449"/>
    </row>
    <row s="1660" customFormat="1" customHeight="1" ht="17.25">
      <c r="A5" s="754"/>
      <c r="D5" s="816"/>
      <c r="E5" s="2061" t="str">
        <f>IF(org=0,"Не определено",org)</f>
        <v>МУП "Водоканал а. Бесленей"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293</v>
      </c>
      <c r="F7" s="2043"/>
      <c r="G7" s="2044"/>
      <c r="H7" s="2044"/>
      <c r="I7" s="2044"/>
      <c r="J7" s="2044"/>
      <c r="K7" s="2044"/>
      <c r="L7" s="2049" t="s">
        <v>294</v>
      </c>
    </row>
    <row customHeight="1" ht="45">
      <c r="D8" s="446"/>
      <c r="E8" s="469" t="s">
        <v>85</v>
      </c>
      <c r="F8" s="817"/>
      <c r="G8" s="461" t="s">
        <v>83</v>
      </c>
      <c r="H8" s="461" t="s">
        <v>84</v>
      </c>
      <c r="I8" s="411" t="s">
        <v>82</v>
      </c>
      <c r="J8" s="411" t="s">
        <v>384</v>
      </c>
      <c r="K8" s="411" t="s">
        <v>385</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386</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387</v>
      </c>
      <c r="Q12" s="512" t="s">
        <v>388</v>
      </c>
      <c r="R12" s="513" t="s">
        <v>389</v>
      </c>
      <c r="S12" s="507" t="s">
        <v>390</v>
      </c>
      <c r="T12" s="507"/>
      <c r="U12" s="507"/>
      <c r="V12" s="507"/>
    </row>
    <row customHeight="1" ht="15">
      <c r="A13" s="1935"/>
      <c r="B13" s="501"/>
      <c r="D13" s="502"/>
      <c r="E13" s="402"/>
      <c r="F13" s="525"/>
      <c r="G13" s="413" t="s">
        <v>105</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93E61-6EC4-EAFE-9263-CC706F514AC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22"/>
      <c r="R6" s="344"/>
      <c r="S6" s="1326">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26">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479" t="s">
        <v>427</v>
      </c>
      <c r="X40" s="2100" t="s">
        <v>428</v>
      </c>
      <c r="Y40" s="2102"/>
      <c r="Z40" s="2100" t="s">
        <v>429</v>
      </c>
      <c r="AA40" s="2101"/>
      <c r="AB40" s="2102"/>
      <c r="AC40" s="2112"/>
      <c r="AD40" s="2117" t="s">
        <v>426</v>
      </c>
      <c r="AE40" s="2098" t="s">
        <v>427</v>
      </c>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223" t="s">
        <v>439</v>
      </c>
      <c r="AA41" s="2103" t="s">
        <v>440</v>
      </c>
      <c r="AB41" s="2104"/>
      <c r="AC41" s="2113"/>
      <c r="AD41" s="2118"/>
      <c r="AE41" s="2099"/>
      <c r="AF41" s="1224" t="s">
        <v>437</v>
      </c>
      <c r="AG41" s="1224" t="s">
        <v>438</v>
      </c>
      <c r="AH41" s="1330"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158</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158</v>
      </c>
      <c r="B44" s="1380" t="s">
        <v>159</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3.25">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398</v>
      </c>
      <c r="P47" s="2093">
        <v>1</v>
      </c>
      <c r="Q47" s="1222"/>
      <c r="R47" s="344"/>
      <c r="S47" s="1228"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158</v>
      </c>
      <c r="B48" s="1380" t="s">
        <v>159</v>
      </c>
      <c r="C48" s="1380" t="s">
        <v>160</v>
      </c>
      <c r="D48" s="1380" t="s">
        <v>161</v>
      </c>
      <c r="E48" s="2090"/>
      <c r="F48" s="2090"/>
      <c r="G48" s="2090"/>
      <c r="H48" s="2090"/>
      <c r="I48" s="2092"/>
      <c r="J48" s="2091" t="str">
        <f>I47&amp;".1"</f>
        <v>....1.1</v>
      </c>
      <c r="K48" s="1380"/>
      <c r="L48" s="1381" t="s">
        <v>401</v>
      </c>
      <c r="P48" s="2093"/>
      <c r="Q48" s="2093">
        <v>1</v>
      </c>
      <c r="R48" s="345"/>
      <c r="S48" s="1228"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3.25">
      <c r="A49" s="1380" t="s">
        <v>158</v>
      </c>
      <c r="B49" s="1380" t="s">
        <v>159</v>
      </c>
      <c r="C49" s="1380" t="s">
        <v>160</v>
      </c>
      <c r="D49" s="1380" t="s">
        <v>161</v>
      </c>
      <c r="E49" s="2090"/>
      <c r="F49" s="2090"/>
      <c r="G49" s="2090"/>
      <c r="H49" s="2090"/>
      <c r="I49" s="2092"/>
      <c r="J49" s="2092"/>
      <c r="K49" s="2091" t="str">
        <f>J48&amp;".1"</f>
        <v>....1.1.1</v>
      </c>
      <c r="L49" s="1381" t="s">
        <v>404</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405</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222"/>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6A06-4995-07A7-217A-E2FE75422F9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t="s">
        <v>427</v>
      </c>
      <c r="X40" s="2100" t="s">
        <v>428</v>
      </c>
      <c r="Y40" s="2102"/>
      <c r="Z40" s="2100" t="s">
        <v>441</v>
      </c>
      <c r="AA40" s="2101"/>
      <c r="AB40" s="2102"/>
      <c r="AC40" s="2112"/>
      <c r="AD40" s="2117" t="s">
        <v>426</v>
      </c>
      <c r="AE40" s="2098" t="s">
        <v>427</v>
      </c>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164</v>
      </c>
      <c r="B47" s="1380" t="s">
        <v>165</v>
      </c>
      <c r="C47" s="1380" t="s">
        <v>166</v>
      </c>
      <c r="D47" s="1380" t="s">
        <v>167</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164</v>
      </c>
      <c r="B48" s="1380" t="s">
        <v>165</v>
      </c>
      <c r="C48" s="1380" t="s">
        <v>166</v>
      </c>
      <c r="D48" s="1380" t="s">
        <v>167</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....1.1.1</v>
      </c>
      <c r="L49" s="1381" t="s">
        <v>404</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405</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D5356-F3B4-6A12-EF9A-24D6FE009E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28"/>
      <c r="Y39" s="2128"/>
      <c r="Z39" s="2109"/>
      <c r="AA39" s="2109"/>
      <c r="AB39" s="2110"/>
      <c r="AC39" s="2111" t="s">
        <v>423</v>
      </c>
      <c r="AD39" s="2108" t="s">
        <v>422</v>
      </c>
      <c r="AE39" s="2109"/>
      <c r="AF39" s="2128"/>
      <c r="AG39" s="2128"/>
      <c r="AH39" s="2109"/>
      <c r="AI39" s="2109"/>
      <c r="AJ39" s="2110"/>
      <c r="AK39" s="2111" t="s">
        <v>424</v>
      </c>
      <c r="AL39" s="2114" t="s">
        <v>425</v>
      </c>
      <c r="AM39" s="1953"/>
    </row>
    <row customHeight="1" ht="23.25">
      <c r="Q40" s="368"/>
      <c r="R40" s="368"/>
      <c r="S40" s="2107"/>
      <c r="T40" s="2044"/>
      <c r="U40" s="1026"/>
      <c r="V40" s="2124" t="s">
        <v>426</v>
      </c>
      <c r="W40" s="2126" t="s">
        <v>427</v>
      </c>
      <c r="X40" s="1393" t="s">
        <v>428</v>
      </c>
      <c r="Y40" s="1393"/>
      <c r="Z40" s="2101" t="s">
        <v>429</v>
      </c>
      <c r="AA40" s="2101"/>
      <c r="AB40" s="2102"/>
      <c r="AC40" s="2112"/>
      <c r="AD40" s="2124" t="s">
        <v>426</v>
      </c>
      <c r="AE40" s="2126" t="s">
        <v>427</v>
      </c>
      <c r="AF40" s="1393" t="s">
        <v>428</v>
      </c>
      <c r="AG40" s="1393"/>
      <c r="AH40" s="2101" t="s">
        <v>429</v>
      </c>
      <c r="AI40" s="2101"/>
      <c r="AJ40" s="2102"/>
      <c r="AK40" s="2112"/>
      <c r="AL40" s="2115"/>
      <c r="AM40" s="1953"/>
    </row>
    <row s="1282" customFormat="1" customHeight="1" ht="23.2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M41" s="1379"/>
      <c r="N41" s="1379"/>
      <c r="O41" s="1379"/>
      <c r="P41" s="1345"/>
      <c r="Q41" s="368"/>
      <c r="R41" s="368"/>
      <c r="S41" s="2107"/>
      <c r="T41" s="2044"/>
      <c r="U41" s="282"/>
      <c r="V41" s="2125"/>
      <c r="W41" s="2127"/>
      <c r="X41" s="1390" t="s">
        <v>437</v>
      </c>
      <c r="Y41" s="1390" t="s">
        <v>438</v>
      </c>
      <c r="Z41" s="1351" t="s">
        <v>439</v>
      </c>
      <c r="AA41" s="2103" t="s">
        <v>440</v>
      </c>
      <c r="AB41" s="2104"/>
      <c r="AC41" s="2113"/>
      <c r="AD41" s="2125"/>
      <c r="AE41" s="2127"/>
      <c r="AF41" s="1390" t="s">
        <v>437</v>
      </c>
      <c r="AG41" s="1390" t="s">
        <v>438</v>
      </c>
      <c r="AH41" s="1351" t="s">
        <v>439</v>
      </c>
      <c r="AI41" s="2103" t="s">
        <v>440</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194</v>
      </c>
      <c r="B44" s="1380" t="s">
        <v>195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194</v>
      </c>
      <c r="B45" s="1380" t="s">
        <v>195</v>
      </c>
      <c r="C45" s="1380" t="s">
        <v>196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194</v>
      </c>
      <c r="B46" s="1380" t="s">
        <v>195</v>
      </c>
      <c r="C46" s="1380" t="s">
        <v>196</v>
      </c>
      <c r="D46" s="1380" t="s">
        <v>197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194</v>
      </c>
      <c r="B47" s="1380" t="s">
        <v>195</v>
      </c>
      <c r="C47" s="1380" t="s">
        <v>196</v>
      </c>
      <c r="D47" s="1380" t="s">
        <v>197</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194</v>
      </c>
      <c r="B48" s="1380" t="s">
        <v>195</v>
      </c>
      <c r="C48" s="1380" t="s">
        <v>196</v>
      </c>
      <c r="D48" s="1380" t="s">
        <v>197</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194</v>
      </c>
      <c r="B49" s="1380" t="s">
        <v>195</v>
      </c>
      <c r="C49" s="1380" t="s">
        <v>196</v>
      </c>
      <c r="D49" s="1380" t="s">
        <v>197</v>
      </c>
      <c r="E49" s="2090"/>
      <c r="F49" s="2090"/>
      <c r="G49" s="2090"/>
      <c r="H49" s="2090"/>
      <c r="I49" s="2092"/>
      <c r="J49" s="2092"/>
      <c r="K49" s="2091" t="str">
        <f>J48&amp;".1"</f>
        <v>....1.1.1</v>
      </c>
      <c r="L49" s="1381" t="s">
        <v>404</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405</v>
      </c>
      <c r="AN49" s="507">
        <f>STRCHECKDATE(V50:AL50)</f>
      </c>
      <c r="AO49" s="496"/>
      <c r="AP49" s="496" t="str">
        <f>IF(T49="","",T49)</f>
        <v/>
      </c>
      <c r="AQ49" s="496"/>
      <c r="AR49" s="496"/>
    </row>
    <row customHeight="1" ht="0.75">
      <c r="A50" s="1380" t="s">
        <v>194</v>
      </c>
      <c r="B50" s="1380" t="s">
        <v>195</v>
      </c>
      <c r="C50" s="1380" t="s">
        <v>196</v>
      </c>
      <c r="D50" s="1380" t="s">
        <v>197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194</v>
      </c>
      <c r="B51" s="1380" t="s">
        <v>195</v>
      </c>
      <c r="C51" s="1380" t="s">
        <v>196</v>
      </c>
      <c r="D51" s="1380" t="s">
        <v>197</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194</v>
      </c>
      <c r="B52" s="1380" t="s">
        <v>195</v>
      </c>
      <c r="C52" s="1380" t="s">
        <v>196</v>
      </c>
      <c r="D52" s="1380" t="s">
        <v>197</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194</v>
      </c>
      <c r="B53" s="1380" t="s">
        <v>195</v>
      </c>
      <c r="C53" s="1380" t="s">
        <v>196</v>
      </c>
      <c r="D53" s="1380" t="s">
        <v>197</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194</v>
      </c>
      <c r="B54" s="1360" t="s">
        <v>195</v>
      </c>
      <c r="C54" s="1360" t="s">
        <v>196</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194</v>
      </c>
      <c r="B55" s="1360" t="s">
        <v>195</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194</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ADF3B-7D79-C5CD-AEA4-09F47AD8B5A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170</v>
      </c>
      <c r="B44" s="1380" t="s">
        <v>171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170</v>
      </c>
      <c r="B45" s="1380" t="s">
        <v>171</v>
      </c>
      <c r="C45" s="1380" t="s">
        <v>172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170</v>
      </c>
      <c r="B46" s="1380" t="s">
        <v>171</v>
      </c>
      <c r="C46" s="1380" t="s">
        <v>172</v>
      </c>
      <c r="D46" s="1380" t="s">
        <v>173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170</v>
      </c>
      <c r="B47" s="1360" t="s">
        <v>171</v>
      </c>
      <c r="C47" s="1360" t="s">
        <v>172</v>
      </c>
      <c r="D47" s="1360" t="s">
        <v>173</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170</v>
      </c>
      <c r="B48" s="1380" t="s">
        <v>171</v>
      </c>
      <c r="C48" s="1380" t="s">
        <v>172</v>
      </c>
      <c r="D48" s="1380" t="s">
        <v>173</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170</v>
      </c>
      <c r="B49" s="1380" t="s">
        <v>171</v>
      </c>
      <c r="C49" s="1380" t="s">
        <v>172</v>
      </c>
      <c r="D49" s="1380" t="s">
        <v>173</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442</v>
      </c>
      <c r="AN49" s="507">
        <f>STRCHECKDATE(V50:AL50)</f>
      </c>
      <c r="AO49" s="496"/>
      <c r="AP49" s="496" t="str">
        <f>IF(T49="","",T49)</f>
        <v/>
      </c>
      <c r="AQ49" s="496"/>
      <c r="AR49" s="496"/>
    </row>
    <row customHeight="1" ht="0.75">
      <c r="A50" s="1380" t="s">
        <v>170</v>
      </c>
      <c r="B50" s="1380" t="s">
        <v>171</v>
      </c>
      <c r="C50" s="1380" t="s">
        <v>172</v>
      </c>
      <c r="D50" s="1380" t="s">
        <v>173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170</v>
      </c>
      <c r="B51" s="1380" t="s">
        <v>171</v>
      </c>
      <c r="C51" s="1380" t="s">
        <v>172</v>
      </c>
      <c r="D51" s="1380" t="s">
        <v>173</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170</v>
      </c>
      <c r="B52" s="1380" t="s">
        <v>171</v>
      </c>
      <c r="C52" s="1380" t="s">
        <v>172</v>
      </c>
      <c r="D52" s="1380" t="s">
        <v>173</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170</v>
      </c>
      <c r="B53" s="1380" t="s">
        <v>171</v>
      </c>
      <c r="C53" s="1380" t="s">
        <v>172</v>
      </c>
      <c r="D53" s="1380" t="s">
        <v>173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170</v>
      </c>
      <c r="B54" s="1360" t="s">
        <v>171</v>
      </c>
      <c r="C54" s="1360" t="s">
        <v>172</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170</v>
      </c>
      <c r="B55" s="1360" t="s">
        <v>171</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170</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F9C4D-7BAF-E63E-D063-551D6E1E40E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442</v>
      </c>
      <c r="AN49" s="507">
        <f>STRCHECKDATE(V50:AL50)</f>
      </c>
      <c r="AO49" s="496"/>
      <c r="AP49" s="496" t="str">
        <f>IF(T49="","",T49)</f>
        <v/>
      </c>
      <c r="AQ49" s="496"/>
      <c r="AR49" s="496"/>
    </row>
    <row customHeight="1" ht="0.75">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182</v>
      </c>
      <c r="B55" s="1360" t="s">
        <v>183</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182</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7E6C1-46F4-B1F7-34F3-14E78DDC5F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125</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411</v>
      </c>
      <c r="P22" s="1379"/>
      <c r="Q22" s="1388"/>
      <c r="R22" s="1388"/>
      <c r="S22" s="724"/>
      <c r="T22" s="1155" t="s">
        <v>412</v>
      </c>
      <c r="AA22" s="166" t="s">
        <v>413</v>
      </c>
      <c r="AC22" s="166" t="s">
        <v>414</v>
      </c>
      <c r="AD22" s="1155" t="s">
        <v>412</v>
      </c>
      <c r="AI22" s="166" t="s">
        <v>415</v>
      </c>
      <c r="AK22" s="166" t="s">
        <v>414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 а. Бесленей"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Главное управление Карачаево-Черкесской Республики по тарифам и ценам</v>
      </c>
      <c r="W29" s="2082"/>
      <c r="X29" s="2082"/>
      <c r="Y29" s="2082"/>
      <c r="Z29" s="2082"/>
      <c r="AA29" s="2082"/>
      <c r="AB29" s="2082"/>
      <c r="AC29" s="314"/>
      <c r="AD29" s="2082" t="str">
        <f>IF(TITLE_NAME_OR_PR_CHANGE="",IF(TITLE_NAME_OR_PR="","",TITLE_NAME_OR_PR),TITLE_NAME_OR_PR_CHANGE)</f>
        <v>Главное управление Карачаево-Черкесской Республики по тарифам и ценам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416</v>
      </c>
      <c r="T30" s="2080"/>
      <c r="U30" s="1389"/>
      <c r="V30" s="2081" t="str">
        <f>IF(TITLE_DATE_PR_CHANGE="",IF(TITLE_DATE_PR="","",TITLE_DATE_PR),TITLE_DATE_PR_CHANGE)</f>
        <v>45231.48055555556</v>
      </c>
      <c r="W30" s="2081"/>
      <c r="X30" s="2081"/>
      <c r="Y30" s="2081"/>
      <c r="Z30" s="2081"/>
      <c r="AA30" s="2081"/>
      <c r="AB30" s="2081"/>
      <c r="AC30" s="314"/>
      <c r="AD30" s="2081" t="str">
        <f>IF(TITLE_DATE_PR_CHANGE="",IF(TITLE_DATE_PR="","",TITLE_DATE_PR),TITLE_DATE_PR_CHANGE)</f>
        <v>45231.48055555556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417</v>
      </c>
      <c r="T31" s="2080"/>
      <c r="U31" s="1389"/>
      <c r="V31" s="2082" t="str">
        <f>IF(TITLE_NUMBER_PR_CHANGE="",IF(TITLE_NUMBER_PR="","",TITLE_NUMBER_PR),TITLE_NUMBER_PR_CHANGE)</f>
        <v>42</v>
      </c>
      <c r="W31" s="2082"/>
      <c r="X31" s="2082"/>
      <c r="Y31" s="2082"/>
      <c r="Z31" s="2082"/>
      <c r="AA31" s="2082"/>
      <c r="AB31" s="2082"/>
      <c r="AC31" s="314"/>
      <c r="AD31" s="2082" t="str">
        <f>IF(TITLE_NUMBER_PR_CHANGE="",IF(TITLE_NUMBER_PR="","",TITLE_NUMBER_PR),TITLE_NUMBER_PR_CHANGE)</f>
        <v>42</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www.tarif.net</v>
      </c>
      <c r="W32" s="2082"/>
      <c r="X32" s="2082"/>
      <c r="Y32" s="2082"/>
      <c r="Z32" s="2082"/>
      <c r="AA32" s="2082"/>
      <c r="AB32" s="2082"/>
      <c r="AC32" s="314"/>
      <c r="AD32" s="2082" t="str">
        <f>IF(TITLE_IST_PUB_CHANGE="",IF(TITLE_IST_PUB="","",TITLE_IST_PUB),TITLE_IST_PUB_CHANGE)</f>
        <v>www.tarif.net</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418</v>
      </c>
      <c r="T34" s="2080"/>
      <c r="U34" s="1389"/>
      <c r="V34" s="2081" t="str">
        <f>IF(TITLE_DATE_PR_CHANGE="",IF(TITLE_DATE_PR="","",TITLE_DATE_PR),TITLE_DATE_PR_CHANGE)</f>
        <v>45231.48055555556</v>
      </c>
      <c r="W34" s="2081"/>
      <c r="X34" s="2081"/>
      <c r="Y34" s="2081"/>
      <c r="Z34" s="2081"/>
      <c r="AA34" s="2081"/>
      <c r="AB34" s="2081"/>
      <c r="AC34" s="314"/>
      <c r="AD34" s="2081" t="str">
        <f>IF(TITLE_DATE_PR_CHANGE="",IF(TITLE_DATE_PR="","",TITLE_DATE_PR),TITLE_DATE_PR_CHANGE)</f>
        <v>45231.48055555556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419</v>
      </c>
      <c r="T35" s="2080"/>
      <c r="U35" s="1389"/>
      <c r="V35" s="2082" t="str">
        <f>IF(TITLE_NUMBER_PR_CHANGE="",IF(TITLE_NUMBER_PR="","",TITLE_NUMBER_PR),TITLE_NUMBER_PR_CHANGE)</f>
        <v>42</v>
      </c>
      <c r="W35" s="2082"/>
      <c r="X35" s="2082"/>
      <c r="Y35" s="2082"/>
      <c r="Z35" s="2082"/>
      <c r="AA35" s="2082"/>
      <c r="AB35" s="2082"/>
      <c r="AC35" s="314"/>
      <c r="AD35" s="2082" t="str">
        <f>IF(TITLE_NUMBER_PR_CHANGE="",IF(TITLE_NUMBER_PR="","",TITLE_NUMBER_PR),TITLE_NUMBER_PR_CHANGE)</f>
        <v>42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420</v>
      </c>
      <c r="AD36" s="314"/>
      <c r="AE36" s="314"/>
      <c r="AF36" s="314"/>
      <c r="AG36" s="314"/>
      <c r="AH36" s="314"/>
      <c r="AI36" s="314"/>
      <c r="AJ36" s="314"/>
      <c r="AK36" s="259" t="s">
        <v>420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85</v>
      </c>
      <c r="T39" s="2044" t="s">
        <v>421</v>
      </c>
      <c r="U39" s="281"/>
      <c r="V39" s="2108" t="s">
        <v>422</v>
      </c>
      <c r="W39" s="2109"/>
      <c r="X39" s="2109"/>
      <c r="Y39" s="2109"/>
      <c r="Z39" s="2109"/>
      <c r="AA39" s="2109"/>
      <c r="AB39" s="2110"/>
      <c r="AC39" s="2111" t="s">
        <v>423</v>
      </c>
      <c r="AD39" s="2108" t="s">
        <v>422</v>
      </c>
      <c r="AE39" s="2109"/>
      <c r="AF39" s="2109"/>
      <c r="AG39" s="2109"/>
      <c r="AH39" s="2109"/>
      <c r="AI39" s="2109"/>
      <c r="AJ39" s="2110"/>
      <c r="AK39" s="2111" t="s">
        <v>424</v>
      </c>
      <c r="AL39" s="2114" t="s">
        <v>425</v>
      </c>
      <c r="AM39" s="1953"/>
    </row>
    <row customHeight="1" ht="33.75">
      <c r="Q40" s="368"/>
      <c r="R40" s="368"/>
      <c r="S40" s="2107"/>
      <c r="T40" s="2044"/>
      <c r="U40" s="1026"/>
      <c r="V40" s="2117" t="s">
        <v>426</v>
      </c>
      <c r="W40" s="2098"/>
      <c r="X40" s="2100" t="s">
        <v>428</v>
      </c>
      <c r="Y40" s="2102"/>
      <c r="Z40" s="2100" t="s">
        <v>429</v>
      </c>
      <c r="AA40" s="2101"/>
      <c r="AB40" s="2102"/>
      <c r="AC40" s="2112"/>
      <c r="AD40" s="2117" t="s">
        <v>426</v>
      </c>
      <c r="AE40" s="2098"/>
      <c r="AF40" s="2100" t="s">
        <v>428</v>
      </c>
      <c r="AG40" s="2102"/>
      <c r="AH40" s="2100" t="s">
        <v>429</v>
      </c>
      <c r="AI40" s="2101"/>
      <c r="AJ40" s="2102"/>
      <c r="AK40" s="2112"/>
      <c r="AL40" s="2115"/>
      <c r="AM40" s="1953"/>
    </row>
    <row customHeight="1" ht="33.75">
      <c r="A41" s="1387"/>
      <c r="B41" s="1387" t="s">
        <v>137</v>
      </c>
      <c r="C41" s="1387" t="s">
        <v>138</v>
      </c>
      <c r="D41" s="1387" t="s">
        <v>139</v>
      </c>
      <c r="E41" s="1381" t="s">
        <v>430</v>
      </c>
      <c r="F41" s="1381" t="s">
        <v>431</v>
      </c>
      <c r="G41" s="1381" t="s">
        <v>432</v>
      </c>
      <c r="H41" s="1381" t="s">
        <v>433</v>
      </c>
      <c r="I41" s="1381" t="s">
        <v>434</v>
      </c>
      <c r="J41" s="1381" t="s">
        <v>435</v>
      </c>
      <c r="K41" s="1381" t="s">
        <v>436</v>
      </c>
      <c r="L41" s="1381" t="s">
        <v>411</v>
      </c>
      <c r="Q41" s="368"/>
      <c r="R41" s="368"/>
      <c r="S41" s="2107"/>
      <c r="T41" s="2044"/>
      <c r="U41" s="282"/>
      <c r="V41" s="2118"/>
      <c r="W41" s="2099"/>
      <c r="X41" s="1224" t="s">
        <v>437</v>
      </c>
      <c r="Y41" s="1224" t="s">
        <v>438</v>
      </c>
      <c r="Z41" s="1355" t="s">
        <v>439</v>
      </c>
      <c r="AA41" s="2103" t="s">
        <v>440</v>
      </c>
      <c r="AB41" s="2104"/>
      <c r="AC41" s="2113"/>
      <c r="AD41" s="2118"/>
      <c r="AE41" s="2099"/>
      <c r="AF41" s="1224" t="s">
        <v>437</v>
      </c>
      <c r="AG41" s="1224" t="s">
        <v>438</v>
      </c>
      <c r="AH41" s="1355" t="s">
        <v>439</v>
      </c>
      <c r="AI41" s="2103" t="s">
        <v>440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112</v>
      </c>
      <c r="T42" s="1268" t="s">
        <v>100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125</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188</v>
      </c>
      <c r="B47" s="1360" t="s">
        <v>189</v>
      </c>
      <c r="C47" s="1360" t="s">
        <v>190</v>
      </c>
      <c r="D47" s="1360" t="s">
        <v>191</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188</v>
      </c>
      <c r="B48" s="1380" t="s">
        <v>189</v>
      </c>
      <c r="C48" s="1380" t="s">
        <v>190</v>
      </c>
      <c r="D48" s="1380" t="s">
        <v>191</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442</v>
      </c>
      <c r="AN49" s="507">
        <f>STRCHECKDATE(V50:AL50)</f>
      </c>
      <c r="AO49" s="496"/>
      <c r="AP49" s="496" t="str">
        <f>IF(T49="","",T49)</f>
        <v/>
      </c>
      <c r="AQ49" s="496"/>
      <c r="AR49" s="496"/>
    </row>
    <row customHeight="1" ht="0">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188</v>
      </c>
      <c r="B55" s="1360" t="s">
        <v>189</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188</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02664-1FC6-1009-4CDC-2936D243482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125</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391</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392</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393</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394</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395</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396</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397</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398</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401</v>
      </c>
      <c r="N7" s="505"/>
      <c r="O7" s="315"/>
      <c r="Q7" s="2093"/>
      <c r="R7" s="2093">
        <v>1</v>
      </c>
      <c r="S7" s="514"/>
      <c r="T7" s="345"/>
      <c r="U7" s="1353">
        <f>$J7</f>
      </c>
      <c r="V7" s="267" t="s">
        <v>402</v>
      </c>
      <c r="W7" s="280"/>
      <c r="X7" s="2077"/>
      <c r="Y7" s="2078"/>
      <c r="Z7" s="2078"/>
      <c r="AA7" s="2078"/>
      <c r="AB7" s="2078"/>
      <c r="AC7" s="2070"/>
      <c r="AD7" s="2070"/>
      <c r="AE7" s="2070"/>
      <c r="AF7" s="2153"/>
      <c r="AG7" s="2077"/>
      <c r="AH7" s="2078"/>
      <c r="AI7" s="2078"/>
      <c r="AJ7" s="2078"/>
      <c r="AK7" s="2078"/>
      <c r="AL7" s="2078"/>
      <c r="AM7" s="2078"/>
      <c r="AN7" s="2078"/>
      <c r="AO7" s="2078"/>
      <c r="AP7" s="2079"/>
      <c r="AQ7" s="1273" t="s">
        <v>403</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404</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443</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444</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445</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406</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409</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220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410</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411</v>
      </c>
      <c r="Q26" s="1379"/>
      <c r="R26" s="1388"/>
      <c r="S26" s="1388"/>
      <c r="T26" s="1388"/>
      <c r="U26" s="724"/>
      <c r="V26" s="1155" t="s">
        <v>412</v>
      </c>
      <c r="AD26" s="166" t="s">
        <v>413</v>
      </c>
      <c r="AF26" s="166" t="s">
        <v>414</v>
      </c>
      <c r="AG26" s="1155" t="s">
        <v>412</v>
      </c>
      <c r="AM26" s="166" t="s">
        <v>415</v>
      </c>
      <c r="AO26" s="166" t="s">
        <v>414</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"Водоканал а. Бесленей"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Главное управление Карачаево-Черкесской Республики по тарифам и ценам</v>
      </c>
      <c r="Y33" s="2082"/>
      <c r="Z33" s="2082"/>
      <c r="AA33" s="2082"/>
      <c r="AB33" s="2082"/>
      <c r="AC33" s="2082"/>
      <c r="AD33" s="2082"/>
      <c r="AE33" s="2082"/>
      <c r="AF33" s="314"/>
      <c r="AG33" s="2082" t="str">
        <f>IF(TITLE_NAME_OR_PR_CHANGE="",IF(TITLE_NAME_OR_PR="","",TITLE_NAME_OR_PR),TITLE_NAME_OR_PR_CHANGE)</f>
        <v>Главное управление Карачаево-Черкесской Республики по тарифам и ценам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416</v>
      </c>
      <c r="V34" s="2080"/>
      <c r="W34" s="1389"/>
      <c r="X34" s="2081" t="str">
        <f>IF(TITLE_DATE_PR_CHANGE="",IF(TITLE_DATE_PR="","",TITLE_DATE_PR),TITLE_DATE_PR_CHANGE)</f>
        <v>45231.48055555556</v>
      </c>
      <c r="Y34" s="2081"/>
      <c r="Z34" s="2081"/>
      <c r="AA34" s="2081"/>
      <c r="AB34" s="2081"/>
      <c r="AC34" s="2081"/>
      <c r="AD34" s="2081"/>
      <c r="AE34" s="2081"/>
      <c r="AF34" s="314"/>
      <c r="AG34" s="2081" t="str">
        <f>IF(TITLE_DATE_PR_CHANGE="",IF(TITLE_DATE_PR="","",TITLE_DATE_PR),TITLE_DATE_PR_CHANGE)</f>
        <v>45231.48055555556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417</v>
      </c>
      <c r="V35" s="2080"/>
      <c r="W35" s="1389"/>
      <c r="X35" s="2082" t="str">
        <f>IF(TITLE_NUMBER_PR_CHANGE="",IF(TITLE_NUMBER_PR="","",TITLE_NUMBER_PR),TITLE_NUMBER_PR_CHANGE)</f>
        <v>42</v>
      </c>
      <c r="Y35" s="2082"/>
      <c r="Z35" s="2082"/>
      <c r="AA35" s="2082"/>
      <c r="AB35" s="2082"/>
      <c r="AC35" s="2082"/>
      <c r="AD35" s="2082"/>
      <c r="AE35" s="2082"/>
      <c r="AF35" s="314"/>
      <c r="AG35" s="2082" t="str">
        <f>IF(TITLE_NUMBER_PR_CHANGE="",IF(TITLE_NUMBER_PR="","",TITLE_NUMBER_PR),TITLE_NUMBER_PR_CHANGE)</f>
        <v>42</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www.tarif.net</v>
      </c>
      <c r="Y36" s="2082"/>
      <c r="Z36" s="2082"/>
      <c r="AA36" s="2082"/>
      <c r="AB36" s="2082"/>
      <c r="AC36" s="2082"/>
      <c r="AD36" s="2082"/>
      <c r="AE36" s="2082"/>
      <c r="AF36" s="314"/>
      <c r="AG36" s="2082" t="str">
        <f>IF(TITLE_IST_PUB_CHANGE="",IF(TITLE_IST_PUB="","",TITLE_IST_PUB),TITLE_IST_PUB_CHANGE)</f>
        <v>www.tarif.net</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418</v>
      </c>
      <c r="V38" s="2080"/>
      <c r="W38" s="1389"/>
      <c r="X38" s="2081" t="str">
        <f>IF(TITLE_DATE_PR_CHANGE="",IF(TITLE_DATE_PR="","",TITLE_DATE_PR),TITLE_DATE_PR_CHANGE)</f>
        <v>45231.48055555556</v>
      </c>
      <c r="Y38" s="2081"/>
      <c r="Z38" s="2081"/>
      <c r="AA38" s="2081"/>
      <c r="AB38" s="2081"/>
      <c r="AC38" s="2081"/>
      <c r="AD38" s="2081"/>
      <c r="AE38" s="2081"/>
      <c r="AF38" s="314"/>
      <c r="AG38" s="2081" t="str">
        <f>IF(TITLE_DATE_PR_CHANGE="",IF(TITLE_DATE_PR="","",TITLE_DATE_PR),TITLE_DATE_PR_CHANGE)</f>
        <v>45231.48055555556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419</v>
      </c>
      <c r="V39" s="2080"/>
      <c r="W39" s="1389"/>
      <c r="X39" s="2082" t="str">
        <f>IF(TITLE_NUMBER_PR_CHANGE="",IF(TITLE_NUMBER_PR="","",TITLE_NUMBER_PR),TITLE_NUMBER_PR_CHANGE)</f>
        <v>42</v>
      </c>
      <c r="Y39" s="2082"/>
      <c r="Z39" s="2082"/>
      <c r="AA39" s="2082"/>
      <c r="AB39" s="2082"/>
      <c r="AC39" s="2082"/>
      <c r="AD39" s="2082"/>
      <c r="AE39" s="2082"/>
      <c r="AF39" s="314"/>
      <c r="AG39" s="2082" t="str">
        <f>IF(TITLE_NUMBER_PR_CHANGE="",IF(TITLE_NUMBER_PR="","",TITLE_NUMBER_PR),TITLE_NUMBER_PR_CHANGE)</f>
        <v>42</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420</v>
      </c>
      <c r="AG40" s="314"/>
      <c r="AH40" s="314"/>
      <c r="AI40" s="314"/>
      <c r="AJ40" s="314"/>
      <c r="AK40" s="314"/>
      <c r="AL40" s="314"/>
      <c r="AM40" s="314"/>
      <c r="AN40" s="314"/>
      <c r="AO40" s="259" t="s">
        <v>420</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293</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294</v>
      </c>
    </row>
    <row customHeight="1" ht="14.25">
      <c r="R43" s="368"/>
      <c r="S43" s="368"/>
      <c r="T43" s="368"/>
      <c r="U43" s="2107" t="s">
        <v>85</v>
      </c>
      <c r="V43" s="2044" t="s">
        <v>421</v>
      </c>
      <c r="W43" s="281"/>
      <c r="X43" s="2108" t="s">
        <v>422</v>
      </c>
      <c r="Y43" s="2128"/>
      <c r="Z43" s="2128"/>
      <c r="AA43" s="2128"/>
      <c r="AB43" s="2128"/>
      <c r="AC43" s="2109"/>
      <c r="AD43" s="2109"/>
      <c r="AE43" s="2110"/>
      <c r="AF43" s="2111" t="s">
        <v>423</v>
      </c>
      <c r="AG43" s="2108" t="s">
        <v>422</v>
      </c>
      <c r="AH43" s="2128"/>
      <c r="AI43" s="2128"/>
      <c r="AJ43" s="2128"/>
      <c r="AK43" s="2128"/>
      <c r="AL43" s="2109"/>
      <c r="AM43" s="2109"/>
      <c r="AN43" s="2110"/>
      <c r="AO43" s="2111" t="s">
        <v>424</v>
      </c>
      <c r="AP43" s="2114" t="s">
        <v>425</v>
      </c>
      <c r="AQ43" s="1953"/>
    </row>
    <row customHeight="1" ht="33.75">
      <c r="R44" s="368"/>
      <c r="S44" s="368"/>
      <c r="T44" s="368"/>
      <c r="U44" s="2107"/>
      <c r="V44" s="2044"/>
      <c r="W44" s="1026"/>
      <c r="X44" s="2126" t="s">
        <v>446</v>
      </c>
      <c r="Y44" s="2135" t="s">
        <v>447</v>
      </c>
      <c r="Z44" s="2135"/>
      <c r="AA44" s="2135"/>
      <c r="AB44" s="2135"/>
      <c r="AC44" s="2126" t="s">
        <v>429</v>
      </c>
      <c r="AD44" s="2480"/>
      <c r="AE44" s="2145"/>
      <c r="AF44" s="2112"/>
      <c r="AG44" s="2126" t="s">
        <v>446</v>
      </c>
      <c r="AH44" s="2135" t="s">
        <v>447</v>
      </c>
      <c r="AI44" s="2135"/>
      <c r="AJ44" s="2135"/>
      <c r="AK44" s="2135"/>
      <c r="AL44" s="2126" t="s">
        <v>429</v>
      </c>
      <c r="AM44" s="2480"/>
      <c r="AN44" s="2145"/>
      <c r="AO44" s="2112"/>
      <c r="AP44" s="2115"/>
      <c r="AQ44" s="1953"/>
    </row>
    <row customHeight="1" ht="14.25">
      <c r="R45" s="368"/>
      <c r="S45" s="368"/>
      <c r="T45" s="368"/>
      <c r="U45" s="2107"/>
      <c r="V45" s="2044"/>
      <c r="W45" s="1026"/>
      <c r="X45" s="2148"/>
      <c r="Y45" s="2136" t="s">
        <v>448</v>
      </c>
      <c r="Z45" s="2103" t="s">
        <v>449</v>
      </c>
      <c r="AA45" s="2139"/>
      <c r="AB45" s="2104"/>
      <c r="AC45" s="2127"/>
      <c r="AD45" s="2481"/>
      <c r="AE45" s="2147"/>
      <c r="AF45" s="2112"/>
      <c r="AG45" s="2148"/>
      <c r="AH45" s="2136" t="s">
        <v>448</v>
      </c>
      <c r="AI45" s="2103" t="s">
        <v>449</v>
      </c>
      <c r="AJ45" s="2139"/>
      <c r="AK45" s="2104"/>
      <c r="AL45" s="2127"/>
      <c r="AM45" s="2481"/>
      <c r="AN45" s="2147"/>
      <c r="AO45" s="2112"/>
      <c r="AP45" s="2115"/>
      <c r="AQ45" s="1953"/>
    </row>
    <row customHeight="1" ht="25.5">
      <c r="R46" s="368"/>
      <c r="S46" s="368"/>
      <c r="T46" s="368"/>
      <c r="U46" s="2107"/>
      <c r="V46" s="2044"/>
      <c r="W46" s="1026"/>
      <c r="X46" s="2148"/>
      <c r="Y46" s="2137"/>
      <c r="Z46" s="2136" t="s">
        <v>450</v>
      </c>
      <c r="AA46" s="2103" t="s">
        <v>451</v>
      </c>
      <c r="AB46" s="2104"/>
      <c r="AC46" s="2136" t="s">
        <v>439</v>
      </c>
      <c r="AD46" s="2140" t="s">
        <v>440</v>
      </c>
      <c r="AE46" s="2141"/>
      <c r="AF46" s="2112"/>
      <c r="AG46" s="2148"/>
      <c r="AH46" s="2137"/>
      <c r="AI46" s="2136" t="s">
        <v>450</v>
      </c>
      <c r="AJ46" s="2103" t="s">
        <v>451</v>
      </c>
      <c r="AK46" s="2104"/>
      <c r="AL46" s="2136" t="s">
        <v>439</v>
      </c>
      <c r="AM46" s="2140" t="s">
        <v>440</v>
      </c>
      <c r="AN46" s="2141"/>
      <c r="AO46" s="2112"/>
      <c r="AP46" s="2115"/>
      <c r="AQ46" s="1953"/>
    </row>
    <row customHeight="1" ht="62.25">
      <c r="A47" s="1275"/>
      <c r="B47" s="1275" t="s">
        <v>137</v>
      </c>
      <c r="C47" s="1275" t="s">
        <v>138</v>
      </c>
      <c r="D47" s="1275" t="s">
        <v>139</v>
      </c>
      <c r="E47" s="1327" t="s">
        <v>430</v>
      </c>
      <c r="F47" s="1327" t="s">
        <v>431</v>
      </c>
      <c r="G47" s="1327" t="s">
        <v>432</v>
      </c>
      <c r="H47" s="1327" t="s">
        <v>433</v>
      </c>
      <c r="I47" s="1327" t="s">
        <v>434</v>
      </c>
      <c r="J47" s="1327" t="s">
        <v>435</v>
      </c>
      <c r="K47" s="1327" t="s">
        <v>436</v>
      </c>
      <c r="L47" s="1327" t="s">
        <v>452</v>
      </c>
      <c r="M47" s="1327" t="s">
        <v>411</v>
      </c>
      <c r="R47" s="368"/>
      <c r="S47" s="368"/>
      <c r="T47" s="368"/>
      <c r="U47" s="2107"/>
      <c r="V47" s="2044"/>
      <c r="W47" s="282"/>
      <c r="X47" s="2127"/>
      <c r="Y47" s="2138"/>
      <c r="Z47" s="2138"/>
      <c r="AA47" s="1224" t="s">
        <v>453</v>
      </c>
      <c r="AB47" s="1224" t="s">
        <v>454</v>
      </c>
      <c r="AC47" s="2138"/>
      <c r="AD47" s="2142"/>
      <c r="AE47" s="2143"/>
      <c r="AF47" s="2113"/>
      <c r="AG47" s="2127"/>
      <c r="AH47" s="2138"/>
      <c r="AI47" s="2138"/>
      <c r="AJ47" s="1224" t="s">
        <v>453</v>
      </c>
      <c r="AK47" s="1224" t="s">
        <v>454</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112</v>
      </c>
      <c r="V48" s="1268" t="s">
        <v>100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176</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125</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176</v>
      </c>
      <c r="B50" s="1283" t="s">
        <v>177</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392</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393</v>
      </c>
      <c r="AS50" s="496"/>
      <c r="AT50" s="496" t="str">
        <f>IF(V50="","",V50)</f>
        <v>Территория действия тарифа</v>
      </c>
      <c r="AU50" s="496"/>
      <c r="AV50" s="496"/>
    </row>
    <row customHeight="1" ht="22.5">
      <c r="A51" s="1283" t="s">
        <v>176</v>
      </c>
      <c r="B51" s="1283" t="s">
        <v>177</v>
      </c>
      <c r="C51" s="1283" t="s">
        <v>178</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394</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395</v>
      </c>
      <c r="AS51" s="496"/>
      <c r="AT51" s="496" t="str">
        <f>IF(V51="","",V51)</f>
        <v>Наименование системы теплоснабжения </v>
      </c>
      <c r="AU51" s="496"/>
      <c r="AV51" s="496"/>
    </row>
    <row customHeight="1" ht="21">
      <c r="A52" s="1283" t="s">
        <v>176</v>
      </c>
      <c r="B52" s="1283" t="s">
        <v>177</v>
      </c>
      <c r="C52" s="1283" t="s">
        <v>178</v>
      </c>
      <c r="D52" s="1283" t="s">
        <v>179</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396</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397</v>
      </c>
      <c r="AS52" s="496"/>
      <c r="AT52" s="496" t="str">
        <f>IF(V52="","",V52)</f>
        <v>Источник тепловой энергии  </v>
      </c>
      <c r="AU52" s="496"/>
      <c r="AV52" s="496"/>
    </row>
    <row s="1667" customFormat="1" customHeight="1" ht="0">
      <c r="A53" s="1392" t="s">
        <v>176</v>
      </c>
      <c r="B53" s="1392" t="s">
        <v>177</v>
      </c>
      <c r="C53" s="1392" t="s">
        <v>178</v>
      </c>
      <c r="D53" s="1392" t="s">
        <v>179</v>
      </c>
      <c r="E53" s="2150"/>
      <c r="F53" s="2150"/>
      <c r="G53" s="2150"/>
      <c r="H53" s="2152"/>
      <c r="I53" s="1953" t="str">
        <f>U52&amp;".1"</f>
        <v>....1</v>
      </c>
      <c r="J53" s="1392"/>
      <c r="K53" s="1392"/>
      <c r="L53" s="1392"/>
      <c r="M53" s="1398" t="s">
        <v>398</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176</v>
      </c>
      <c r="B54" s="1283" t="s">
        <v>177</v>
      </c>
      <c r="C54" s="1283" t="s">
        <v>178</v>
      </c>
      <c r="D54" s="1283" t="s">
        <v>179</v>
      </c>
      <c r="E54" s="2150"/>
      <c r="F54" s="2150"/>
      <c r="G54" s="2150"/>
      <c r="H54" s="2152"/>
      <c r="I54" s="1937"/>
      <c r="J54" s="1953" t="str">
        <f>I53&amp;".1"</f>
        <v>....1.1</v>
      </c>
      <c r="K54" s="1283"/>
      <c r="L54" s="1283"/>
      <c r="M54" s="1327" t="s">
        <v>401</v>
      </c>
      <c r="Q54" s="2093"/>
      <c r="R54" s="2093">
        <v>1</v>
      </c>
      <c r="S54" s="514"/>
      <c r="T54" s="345"/>
      <c r="U54" s="1353" t="str">
        <f>$J54</f>
        <v>....1.1</v>
      </c>
      <c r="V54" s="267" t="s">
        <v>402</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403</v>
      </c>
      <c r="AS54" s="496"/>
      <c r="AT54" s="496" t="str">
        <f>IF(V54="","",V54)</f>
        <v>Группа потребителей</v>
      </c>
      <c r="AU54" s="496"/>
      <c r="AV54" s="496"/>
    </row>
    <row customHeight="1" ht="21">
      <c r="A55" s="1283" t="s">
        <v>176</v>
      </c>
      <c r="B55" s="1283" t="s">
        <v>177</v>
      </c>
      <c r="C55" s="1283" t="s">
        <v>178</v>
      </c>
      <c r="D55" s="1283" t="s">
        <v>179</v>
      </c>
      <c r="E55" s="2150"/>
      <c r="F55" s="2150"/>
      <c r="G55" s="2150"/>
      <c r="H55" s="2152"/>
      <c r="I55" s="1937"/>
      <c r="J55" s="1937"/>
      <c r="K55" s="1953" t="str">
        <f>J54&amp;".1"</f>
        <v>....1.1.1</v>
      </c>
      <c r="L55" s="119"/>
      <c r="M55" s="1327" t="s">
        <v>404</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443</v>
      </c>
      <c r="AR55" s="507">
        <f>STRCHECKDATE(X57:AP57)</f>
      </c>
      <c r="AS55" s="496"/>
      <c r="AT55" s="496" t="str">
        <f>IF(V55="","",V55)</f>
        <v/>
      </c>
      <c r="AU55" s="496"/>
      <c r="AV55" s="496"/>
    </row>
    <row customHeight="1" ht="11.25">
      <c r="A56" s="1283" t="s">
        <v>176</v>
      </c>
      <c r="B56" s="1283" t="s">
        <v>177</v>
      </c>
      <c r="C56" s="1283" t="s">
        <v>178</v>
      </c>
      <c r="D56" s="1283" t="s">
        <v>179</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444</v>
      </c>
      <c r="AR56" s="507">
        <f>STRCHECKDATE(X58:AP58)</f>
      </c>
      <c r="AS56" s="496"/>
      <c r="AT56" s="496" t="str">
        <f>IF(V56="","",V56)</f>
        <v/>
      </c>
      <c r="AU56" s="496"/>
      <c r="AV56" s="496"/>
    </row>
    <row customHeight="1" ht="0">
      <c r="A57" s="1283" t="s">
        <v>176</v>
      </c>
      <c r="B57" s="1283" t="s">
        <v>177</v>
      </c>
      <c r="C57" s="1283" t="s">
        <v>178</v>
      </c>
      <c r="D57" s="1283" t="s">
        <v>179</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176</v>
      </c>
      <c r="B58" s="1283" t="s">
        <v>177</v>
      </c>
      <c r="C58" s="1283" t="s">
        <v>178</v>
      </c>
      <c r="D58" s="1283" t="s">
        <v>179</v>
      </c>
      <c r="E58" s="2150"/>
      <c r="F58" s="2150"/>
      <c r="G58" s="2150"/>
      <c r="H58" s="2152"/>
      <c r="I58" s="1937"/>
      <c r="J58" s="1937"/>
      <c r="K58" s="1953"/>
      <c r="L58" s="1283"/>
      <c r="M58" s="1327"/>
      <c r="Q58" s="2093"/>
      <c r="R58" s="2093"/>
      <c r="S58" s="1348"/>
      <c r="T58" s="344"/>
      <c r="U58" s="1295"/>
      <c r="V58" s="269" t="s">
        <v>445</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176</v>
      </c>
      <c r="B59" s="1283" t="s">
        <v>177</v>
      </c>
      <c r="C59" s="1283" t="s">
        <v>178</v>
      </c>
      <c r="D59" s="1283" t="s">
        <v>179</v>
      </c>
      <c r="E59" s="2150"/>
      <c r="F59" s="2150"/>
      <c r="G59" s="2150"/>
      <c r="H59" s="2152"/>
      <c r="I59" s="1937"/>
      <c r="J59" s="1953"/>
      <c r="K59" s="1283"/>
      <c r="L59" s="1283"/>
      <c r="M59" s="1327"/>
      <c r="Q59" s="2093"/>
      <c r="R59" s="2093"/>
      <c r="S59" s="1348"/>
      <c r="T59" s="344"/>
      <c r="U59" s="1295"/>
      <c r="V59" s="268" t="s">
        <v>406</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176</v>
      </c>
      <c r="B60" s="1283" t="s">
        <v>177</v>
      </c>
      <c r="C60" s="1283" t="s">
        <v>178</v>
      </c>
      <c r="D60" s="1283" t="s">
        <v>179</v>
      </c>
      <c r="E60" s="2150"/>
      <c r="F60" s="2150"/>
      <c r="G60" s="2150"/>
      <c r="H60" s="2152"/>
      <c r="I60" s="1953"/>
      <c r="J60" s="1283"/>
      <c r="K60" s="1283"/>
      <c r="L60" s="1283"/>
      <c r="M60" s="1327"/>
      <c r="Q60" s="2093"/>
      <c r="R60" s="1348"/>
      <c r="S60" s="1348"/>
      <c r="T60" s="344"/>
      <c r="U60" s="1295"/>
      <c r="V60" s="356" t="s">
        <v>407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176</v>
      </c>
      <c r="B61" s="1283" t="s">
        <v>177</v>
      </c>
      <c r="C61" s="1283" t="s">
        <v>178</v>
      </c>
      <c r="D61" s="1283" t="s">
        <v>179</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176</v>
      </c>
      <c r="B62" s="1392" t="s">
        <v>177</v>
      </c>
      <c r="C62" s="1392" t="s">
        <v>178</v>
      </c>
      <c r="D62" s="1391"/>
      <c r="E62" s="2150"/>
      <c r="F62" s="2150"/>
      <c r="G62" s="2149"/>
      <c r="H62" s="1391"/>
      <c r="I62" s="1391"/>
      <c r="J62" s="1391"/>
      <c r="K62" s="1391"/>
      <c r="L62" s="1391"/>
      <c r="M62" s="1394"/>
      <c r="N62" s="1395"/>
      <c r="O62" s="1395"/>
      <c r="P62" s="339"/>
      <c r="Q62" s="1333"/>
      <c r="R62" s="1334"/>
      <c r="S62" s="1333"/>
      <c r="T62" s="1333"/>
      <c r="U62" s="1339"/>
      <c r="V62" s="1342" t="s">
        <v>409</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176</v>
      </c>
      <c r="B63" s="1392" t="s">
        <v>177</v>
      </c>
      <c r="C63" s="1391"/>
      <c r="D63" s="1391"/>
      <c r="E63" s="2150"/>
      <c r="F63" s="2149"/>
      <c r="G63" s="1391"/>
      <c r="H63" s="1391"/>
      <c r="I63" s="1391"/>
      <c r="J63" s="1391"/>
      <c r="K63" s="1391"/>
      <c r="L63" s="1391"/>
      <c r="M63" s="1394"/>
      <c r="N63" s="1396"/>
      <c r="O63" s="1396"/>
      <c r="P63" s="339"/>
      <c r="Q63" s="1333"/>
      <c r="R63" s="1334"/>
      <c r="S63" s="1333"/>
      <c r="T63" s="1333"/>
      <c r="U63" s="1339"/>
      <c r="V63" s="1342" t="s">
        <v>219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176</v>
      </c>
      <c r="B64" s="1392"/>
      <c r="C64" s="1392"/>
      <c r="D64" s="1392"/>
      <c r="E64" s="2149"/>
      <c r="F64" s="1392"/>
      <c r="G64" s="1392"/>
      <c r="H64" s="1392"/>
      <c r="I64" s="1392"/>
      <c r="J64" s="1392"/>
      <c r="K64" s="1392"/>
      <c r="L64" s="1392"/>
      <c r="M64" s="1398"/>
      <c r="N64" s="1396"/>
      <c r="O64" s="1396"/>
      <c r="P64" s="339"/>
      <c r="Q64" s="376"/>
      <c r="R64" s="1361"/>
      <c r="S64" s="376"/>
      <c r="T64" s="376"/>
      <c r="U64" s="1339"/>
      <c r="V64" s="1342" t="s">
        <v>220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417EC-5477-66A6-D284-EFE045D0B22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125</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391</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392</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393</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394</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395</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396</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397</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398</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455</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456</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457</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458</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410</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411</v>
      </c>
      <c r="P23" s="1525"/>
      <c r="Q23" s="1527"/>
      <c r="R23" s="1527"/>
      <c r="Y23" s="1524" t="s">
        <v>413</v>
      </c>
      <c r="AA23" s="1524" t="s">
        <v>414</v>
      </c>
      <c r="AB23" s="1524" t="s">
        <v>460</v>
      </c>
      <c r="AE23" s="1524" t="s">
        <v>461</v>
      </c>
      <c r="AF23" s="1524" t="s">
        <v>460</v>
      </c>
      <c r="AI23" s="1524" t="s">
        <v>462</v>
      </c>
      <c r="AJ23" s="1524" t="s">
        <v>460</v>
      </c>
      <c r="AM23" s="1524" t="s">
        <v>463</v>
      </c>
      <c r="AQ23" s="1524" t="s">
        <v>413</v>
      </c>
      <c r="AS23" s="1524" t="s">
        <v>414</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"Водоканал а. Бесленей"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Главное управление Карачаево-Черкесской Республики по тарифам и ценам</v>
      </c>
      <c r="W30" s="2082"/>
      <c r="X30" s="2082"/>
      <c r="Y30" s="2082"/>
      <c r="Z30" s="2082"/>
      <c r="AA30" s="314"/>
      <c r="AB30" s="2082" t="str">
        <f>IF(TITLE_NAME_OR_PR_CHANGE="",IF(TITLE_NAME_OR_PR="","",TITLE_NAME_OR_PR),TITLE_NAME_OR_PR_CHANGE)</f>
        <v>Главное управление Карачаево-Черкесской Республики по тарифам и ценам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416</v>
      </c>
      <c r="T31" s="2080"/>
      <c r="U31" s="1389"/>
      <c r="V31" s="2081" t="str">
        <f>IF(TITLE_DATE_PR_CHANGE="",IF(TITLE_DATE_PR="","",TITLE_DATE_PR),TITLE_DATE_PR_CHANGE)</f>
        <v>45231.48055555556</v>
      </c>
      <c r="W31" s="2081"/>
      <c r="X31" s="2081"/>
      <c r="Y31" s="2081"/>
      <c r="Z31" s="2081"/>
      <c r="AA31" s="314"/>
      <c r="AB31" s="2081" t="str">
        <f>IF(TITLE_DATE_PR_CHANGE="",IF(TITLE_DATE_PR="","",TITLE_DATE_PR),TITLE_DATE_PR_CHANGE)</f>
        <v>45231.48055555556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417</v>
      </c>
      <c r="T32" s="2080"/>
      <c r="U32" s="1389"/>
      <c r="V32" s="2082" t="str">
        <f>IF(TITLE_NUMBER_PR_CHANGE="",IF(TITLE_NUMBER_PR="","",TITLE_NUMBER_PR),TITLE_NUMBER_PR_CHANGE)</f>
        <v>42</v>
      </c>
      <c r="W32" s="2082"/>
      <c r="X32" s="2082"/>
      <c r="Y32" s="2082"/>
      <c r="Z32" s="2082"/>
      <c r="AA32" s="314"/>
      <c r="AB32" s="2082" t="str">
        <f>IF(TITLE_NUMBER_PR_CHANGE="",IF(TITLE_NUMBER_PR="","",TITLE_NUMBER_PR),TITLE_NUMBER_PR_CHANGE)</f>
        <v>42</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www.tarif.net</v>
      </c>
      <c r="W33" s="2082"/>
      <c r="X33" s="2082"/>
      <c r="Y33" s="2082"/>
      <c r="Z33" s="2082"/>
      <c r="AA33" s="314"/>
      <c r="AB33" s="2082" t="str">
        <f>IF(TITLE_IST_PUB_CHANGE="",IF(TITLE_IST_PUB="","",TITLE_IST_PUB),TITLE_IST_PUB_CHANGE)</f>
        <v>www.tarif.net</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416</v>
      </c>
      <c r="T35" s="2080"/>
      <c r="U35" s="1389"/>
      <c r="V35" s="2081" t="str">
        <f>IF(TITLE_DATE_PR_CHANGE="",IF(TITLE_DATE_PR="","",TITLE_DATE_PR),TITLE_DATE_PR_CHANGE)</f>
        <v>45231.48055555556</v>
      </c>
      <c r="W35" s="2081"/>
      <c r="X35" s="2081"/>
      <c r="Y35" s="2081"/>
      <c r="Z35" s="2081"/>
      <c r="AA35" s="314"/>
      <c r="AB35" s="2081" t="str">
        <f>IF(TITLE_DATE_PR_CHANGE="",IF(TITLE_DATE_PR="","",TITLE_DATE_PR),TITLE_DATE_PR_CHANGE)</f>
        <v>45231.48055555556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417</v>
      </c>
      <c r="T36" s="2080"/>
      <c r="U36" s="1389"/>
      <c r="V36" s="2082" t="str">
        <f>IF(TITLE_NUMBER_PR_CHANGE="",IF(TITLE_NUMBER_PR="","",TITLE_NUMBER_PR),TITLE_NUMBER_PR_CHANGE)</f>
        <v>42</v>
      </c>
      <c r="W36" s="2082"/>
      <c r="X36" s="2082"/>
      <c r="Y36" s="2082"/>
      <c r="Z36" s="2082"/>
      <c r="AA36" s="314"/>
      <c r="AB36" s="2082" t="str">
        <f>IF(TITLE_NUMBER_PR_CHANGE="",IF(TITLE_NUMBER_PR="","",TITLE_NUMBER_PR),TITLE_NUMBER_PR_CHANGE)</f>
        <v>42</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420</v>
      </c>
      <c r="AB37" s="314"/>
      <c r="AC37" s="314"/>
      <c r="AD37" s="314"/>
      <c r="AE37" s="314"/>
      <c r="AF37" s="314"/>
      <c r="AG37" s="314"/>
      <c r="AH37" s="314"/>
      <c r="AI37" s="314"/>
      <c r="AJ37" s="314"/>
      <c r="AK37" s="314"/>
      <c r="AL37" s="314"/>
      <c r="AM37" s="314"/>
      <c r="AN37" s="314"/>
      <c r="AO37" s="314"/>
      <c r="AP37" s="314"/>
      <c r="AQ37" s="314"/>
      <c r="AR37" s="314"/>
      <c r="AS37" s="259" t="s">
        <v>420</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293</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294</v>
      </c>
    </row>
    <row customHeight="1" ht="14.25">
      <c r="Q40" s="272"/>
      <c r="R40" s="368"/>
      <c r="S40" s="2107" t="s">
        <v>85</v>
      </c>
      <c r="T40" s="2044" t="s">
        <v>464</v>
      </c>
      <c r="U40" s="281"/>
      <c r="V40" s="2109"/>
      <c r="W40" s="2109"/>
      <c r="X40" s="2109"/>
      <c r="Y40" s="2109"/>
      <c r="Z40" s="2110"/>
      <c r="AA40" s="2171" t="s">
        <v>423</v>
      </c>
      <c r="AB40" s="2155" t="s">
        <v>465</v>
      </c>
      <c r="AC40" s="2128"/>
      <c r="AD40" s="2128"/>
      <c r="AE40" s="2156"/>
      <c r="AF40" s="2128" t="s">
        <v>466</v>
      </c>
      <c r="AG40" s="2128"/>
      <c r="AH40" s="2128"/>
      <c r="AI40" s="2156"/>
      <c r="AJ40" s="2155" t="s">
        <v>467</v>
      </c>
      <c r="AK40" s="2128"/>
      <c r="AL40" s="2128"/>
      <c r="AM40" s="2156"/>
      <c r="AN40" s="2155" t="s">
        <v>422</v>
      </c>
      <c r="AO40" s="2128"/>
      <c r="AP40" s="2109"/>
      <c r="AQ40" s="2109"/>
      <c r="AR40" s="2110"/>
      <c r="AS40" s="2111" t="s">
        <v>423</v>
      </c>
      <c r="AT40" s="2114" t="s">
        <v>425</v>
      </c>
      <c r="AU40" s="1953"/>
    </row>
    <row customHeight="1" ht="33.75">
      <c r="Q41" s="272"/>
      <c r="R41" s="368"/>
      <c r="S41" s="2107"/>
      <c r="T41" s="2044"/>
      <c r="U41" s="1026"/>
      <c r="V41" s="2011" t="s">
        <v>468</v>
      </c>
      <c r="W41" s="2012"/>
      <c r="X41" s="2126" t="s">
        <v>429</v>
      </c>
      <c r="Y41" s="2144"/>
      <c r="Z41" s="2145"/>
      <c r="AA41" s="2172"/>
      <c r="AB41" s="2157"/>
      <c r="AC41" s="2158"/>
      <c r="AD41" s="2158"/>
      <c r="AE41" s="2170"/>
      <c r="AF41" s="2158"/>
      <c r="AG41" s="2158"/>
      <c r="AH41" s="2158"/>
      <c r="AI41" s="2170"/>
      <c r="AJ41" s="2157"/>
      <c r="AK41" s="2158"/>
      <c r="AL41" s="2158"/>
      <c r="AM41" s="2158"/>
      <c r="AN41" s="1953" t="s">
        <v>469</v>
      </c>
      <c r="AO41" s="1953"/>
      <c r="AP41" s="2144" t="s">
        <v>429</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137</v>
      </c>
      <c r="C43" s="1387" t="s">
        <v>138</v>
      </c>
      <c r="D43" s="1387" t="s">
        <v>139</v>
      </c>
      <c r="E43" s="1381" t="s">
        <v>430</v>
      </c>
      <c r="F43" s="1381" t="s">
        <v>431</v>
      </c>
      <c r="G43" s="1381" t="s">
        <v>432</v>
      </c>
      <c r="H43" s="1381" t="s">
        <v>433</v>
      </c>
      <c r="I43" s="1381" t="s">
        <v>434</v>
      </c>
      <c r="J43" s="1381" t="s">
        <v>435</v>
      </c>
      <c r="K43" s="1381" t="s">
        <v>436</v>
      </c>
      <c r="L43" s="1381" t="s">
        <v>411</v>
      </c>
      <c r="Q43" s="272"/>
      <c r="R43" s="368"/>
      <c r="S43" s="2107"/>
      <c r="T43" s="2044"/>
      <c r="U43" s="282"/>
      <c r="V43" s="1347" t="s">
        <v>470</v>
      </c>
      <c r="W43" s="1347" t="s">
        <v>471</v>
      </c>
      <c r="X43" s="1355" t="s">
        <v>439</v>
      </c>
      <c r="Y43" s="2103" t="s">
        <v>440</v>
      </c>
      <c r="Z43" s="2104"/>
      <c r="AA43" s="2173"/>
      <c r="AB43" s="2159"/>
      <c r="AC43" s="2160"/>
      <c r="AD43" s="2160"/>
      <c r="AE43" s="2161"/>
      <c r="AF43" s="2160"/>
      <c r="AG43" s="2160"/>
      <c r="AH43" s="2160"/>
      <c r="AI43" s="2161"/>
      <c r="AJ43" s="2159"/>
      <c r="AK43" s="2160"/>
      <c r="AL43" s="2160"/>
      <c r="AM43" s="2161"/>
      <c r="AN43" s="1885" t="s">
        <v>470</v>
      </c>
      <c r="AO43" s="1885" t="s">
        <v>471</v>
      </c>
      <c r="AP43" s="1355" t="s">
        <v>439</v>
      </c>
      <c r="AQ43" s="2103" t="s">
        <v>440</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112</v>
      </c>
      <c r="T44" s="1268" t="s">
        <v>100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125</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392</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393</v>
      </c>
      <c r="AW46" s="496"/>
      <c r="AX46" s="496" t="str">
        <f>IF(T46="","",T46)</f>
        <v>Территория действия тарифа</v>
      </c>
      <c r="AY46" s="496"/>
      <c r="AZ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394</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395</v>
      </c>
      <c r="AW47" s="496"/>
      <c r="AX47" s="496" t="str">
        <f>IF(T47="","",T47)</f>
        <v>Наименование системы теплоснабжения </v>
      </c>
      <c r="AY47" s="496"/>
      <c r="AZ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396</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397</v>
      </c>
      <c r="AW48" s="496"/>
      <c r="AX48" s="496" t="str">
        <f>IF(T48="","",T48)</f>
        <v>Источник тепловой энергии  </v>
      </c>
      <c r="AY48" s="496"/>
      <c r="AZ48" s="496"/>
    </row>
    <row s="1667" customFormat="1" customHeight="1" ht="0">
      <c r="A49" s="1360" t="s">
        <v>200</v>
      </c>
      <c r="B49" s="1360" t="s">
        <v>201</v>
      </c>
      <c r="C49" s="1360" t="s">
        <v>202</v>
      </c>
      <c r="D49" s="1360" t="s">
        <v>203</v>
      </c>
      <c r="E49" s="2090"/>
      <c r="F49" s="2090"/>
      <c r="G49" s="2090"/>
      <c r="H49" s="2090"/>
      <c r="I49" s="2091" t="str">
        <f>S48&amp;".1"</f>
        <v>....1</v>
      </c>
      <c r="J49" s="1360"/>
      <c r="K49" s="1360"/>
      <c r="L49" s="1363" t="s">
        <v>398</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200</v>
      </c>
      <c r="B50" s="1360" t="s">
        <v>201</v>
      </c>
      <c r="C50" s="1360" t="s">
        <v>202</v>
      </c>
      <c r="D50" s="1360" t="s">
        <v>203</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200</v>
      </c>
      <c r="B51" s="1380" t="s">
        <v>201</v>
      </c>
      <c r="C51" s="1380" t="s">
        <v>202</v>
      </c>
      <c r="D51" s="1380" t="s">
        <v>203</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472</v>
      </c>
      <c r="AV51" s="507">
        <f>STRCHECKDATE(V54:AT54)</f>
      </c>
      <c r="AW51" s="496"/>
      <c r="AX51" s="496" t="str">
        <f>IF(T51="","",T51)</f>
        <v/>
      </c>
      <c r="AY51" s="496"/>
      <c r="AZ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456</v>
      </c>
      <c r="AN52" s="1410"/>
      <c r="AO52" s="1513"/>
      <c r="AP52" s="1410"/>
      <c r="AQ52" s="1410"/>
      <c r="AR52" s="1410"/>
      <c r="AS52" s="1410"/>
      <c r="AT52" s="1407"/>
      <c r="AU52" s="2120"/>
      <c r="AW52" s="496"/>
      <c r="AX52" s="496"/>
      <c r="AY52" s="496"/>
      <c r="AZ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457</v>
      </c>
      <c r="AJ53" s="1410"/>
      <c r="AK53" s="1410"/>
      <c r="AL53" s="1410"/>
      <c r="AM53" s="1410"/>
      <c r="AN53" s="1410"/>
      <c r="AO53" s="1513"/>
      <c r="AP53" s="1410"/>
      <c r="AQ53" s="1410"/>
      <c r="AR53" s="1410"/>
      <c r="AS53" s="1410"/>
      <c r="AT53" s="1407"/>
      <c r="AU53" s="2120"/>
      <c r="AW53" s="496"/>
      <c r="AX53" s="496"/>
      <c r="AY53" s="496"/>
      <c r="AZ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458</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459</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407</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409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219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220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E2C2-5DCE-D4EC-C52B-899D7F4BB85B}" mc:Ignorable="x14ac xr xr2 xr3">
  <sheetPr>
    <tabColor theme="6" tint="0.4"/>
  </sheetPr>
  <dimension ref="A1:DA65"/>
  <sheetViews>
    <sheetView topLeftCell="P45" showGridLines="0" zoomScale="90" workbookViewId="0" tabSelected="1">
      <selection activeCell="CS54" sqref="CS54:CS5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98" max="98" width="10.57421875" hidden="1"/>
    <col min="99" max="99" style="1660" width="4.7109375" customWidth="1"/>
    <col min="100" max="100" style="1660" width="115.7109375" customWidth="1"/>
    <col min="101" max="102" style="1667" width="10.57421875"/>
    <col min="103" max="103" style="1667" width="11.140625" customWidth="1"/>
    <col min="104" max="105"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3"/>
      <c r="BT2" s="2084"/>
      <c r="BU2" s="2084"/>
      <c r="BV2" s="2084"/>
      <c r="BW2" s="2084"/>
      <c r="BX2" s="2084"/>
      <c r="BY2" s="2085"/>
      <c r="BZ2" s="2083"/>
      <c r="CA2" s="2084"/>
      <c r="CB2" s="2084"/>
      <c r="CC2" s="2084"/>
      <c r="CD2" s="2084"/>
      <c r="CE2" s="2084"/>
      <c r="CF2" s="2085"/>
      <c r="CG2" s="2083"/>
      <c r="CH2" s="2084"/>
      <c r="CI2" s="2084"/>
      <c r="CJ2" s="2084"/>
      <c r="CK2" s="2084"/>
      <c r="CL2" s="2084"/>
      <c r="CM2" s="2085"/>
      <c r="CN2" s="2083"/>
      <c r="CO2" s="2084"/>
      <c r="CP2" s="2084"/>
      <c r="CQ2" s="2084"/>
      <c r="CR2" s="2084"/>
      <c r="CS2" s="2084"/>
      <c r="CT2" s="2085"/>
      <c r="CU2" s="2085"/>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96"/>
      <c r="CY2" s="496" t="str">
        <f>IF(T2="","",T2)</f>
        <v>Наименование тарифа</v>
      </c>
      <c r="CZ2" s="496"/>
      <c r="DA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3"/>
      <c r="BT3" s="2084"/>
      <c r="BU3" s="2084"/>
      <c r="BV3" s="2084"/>
      <c r="BW3" s="2084"/>
      <c r="BX3" s="2084"/>
      <c r="BY3" s="2085"/>
      <c r="BZ3" s="2083"/>
      <c r="CA3" s="2084"/>
      <c r="CB3" s="2084"/>
      <c r="CC3" s="2084"/>
      <c r="CD3" s="2084"/>
      <c r="CE3" s="2084"/>
      <c r="CF3" s="2085"/>
      <c r="CG3" s="2083"/>
      <c r="CH3" s="2084"/>
      <c r="CI3" s="2084"/>
      <c r="CJ3" s="2084"/>
      <c r="CK3" s="2084"/>
      <c r="CL3" s="2084"/>
      <c r="CM3" s="2085"/>
      <c r="CN3" s="2083"/>
      <c r="CO3" s="2084"/>
      <c r="CP3" s="2084"/>
      <c r="CQ3" s="2084"/>
      <c r="CR3" s="2084"/>
      <c r="CS3" s="2084"/>
      <c r="CT3" s="2085"/>
      <c r="CU3" s="2085"/>
      <c r="CV3" s="1273" t="s">
        <v>393</v>
      </c>
      <c r="CX3" s="496"/>
      <c r="CY3" s="496" t="str">
        <f>IF(T3="","",T3)</f>
        <v>Территория действия тарифа</v>
      </c>
      <c r="CZ3" s="496"/>
      <c r="DA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3"/>
      <c r="BT4" s="2084"/>
      <c r="BU4" s="2084"/>
      <c r="BV4" s="2084"/>
      <c r="BW4" s="2084"/>
      <c r="BX4" s="2084"/>
      <c r="BY4" s="2085"/>
      <c r="BZ4" s="2083"/>
      <c r="CA4" s="2084"/>
      <c r="CB4" s="2084"/>
      <c r="CC4" s="2084"/>
      <c r="CD4" s="2084"/>
      <c r="CE4" s="2084"/>
      <c r="CF4" s="2085"/>
      <c r="CG4" s="2083"/>
      <c r="CH4" s="2084"/>
      <c r="CI4" s="2084"/>
      <c r="CJ4" s="2084"/>
      <c r="CK4" s="2084"/>
      <c r="CL4" s="2084"/>
      <c r="CM4" s="2085"/>
      <c r="CN4" s="2083"/>
      <c r="CO4" s="2084"/>
      <c r="CP4" s="2084"/>
      <c r="CQ4" s="2084"/>
      <c r="CR4" s="2084"/>
      <c r="CS4" s="2084"/>
      <c r="CT4" s="2085"/>
      <c r="CU4" s="2085"/>
      <c r="CV4" s="1273" t="s">
        <v>474</v>
      </c>
      <c r="CX4" s="496"/>
      <c r="CY4" s="496" t="str">
        <f>IF(T4="","",T4)</f>
        <v>Наименование централизованной системы холодного водоснабжения</v>
      </c>
      <c r="CZ4" s="496"/>
      <c r="DA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76"/>
      <c r="BT5" s="2177"/>
      <c r="BU5" s="2177"/>
      <c r="BV5" s="2177"/>
      <c r="BW5" s="2177"/>
      <c r="BX5" s="2177"/>
      <c r="BY5" s="2178"/>
      <c r="BZ5" s="2176"/>
      <c r="CA5" s="2177"/>
      <c r="CB5" s="2177"/>
      <c r="CC5" s="2177"/>
      <c r="CD5" s="2177"/>
      <c r="CE5" s="2177"/>
      <c r="CF5" s="2178"/>
      <c r="CG5" s="2176"/>
      <c r="CH5" s="2177"/>
      <c r="CI5" s="2177"/>
      <c r="CJ5" s="2177"/>
      <c r="CK5" s="2177"/>
      <c r="CL5" s="2177"/>
      <c r="CM5" s="2178"/>
      <c r="CN5" s="2176"/>
      <c r="CO5" s="2177"/>
      <c r="CP5" s="2177"/>
      <c r="CQ5" s="2177"/>
      <c r="CR5" s="2177"/>
      <c r="CS5" s="2177"/>
      <c r="CT5" s="2178"/>
      <c r="CU5" s="2181"/>
      <c r="CV5" s="1273" t="s">
        <v>476</v>
      </c>
      <c r="CX5" s="496"/>
      <c r="CY5" s="496" t="str">
        <f>IF(T5="","",T5)</f>
        <v>Наименование признака дифференциации</v>
      </c>
      <c r="CZ5" s="496"/>
      <c r="DA5" s="496"/>
    </row>
    <row customHeight="1" ht="23.25" hidden="1">
      <c r="A6" s="1380"/>
      <c r="B6" s="1380"/>
      <c r="C6" s="1380"/>
      <c r="D6" s="1380"/>
      <c r="E6" s="2090"/>
      <c r="F6" s="2090"/>
      <c r="G6" s="2090"/>
      <c r="H6" s="2090"/>
      <c r="I6" s="2092"/>
      <c r="J6" s="2091">
        <f>I5&amp;".1"</f>
      </c>
      <c r="K6" s="1380"/>
      <c r="L6" s="1381" t="s">
        <v>401</v>
      </c>
      <c r="P6" s="2093"/>
      <c r="Q6" s="2093">
        <v>1</v>
      </c>
      <c r="R6" s="345"/>
      <c r="S6" s="1442">
        <f>$J6</f>
      </c>
      <c r="T6" s="267" t="s">
        <v>402</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7"/>
      <c r="BT6" s="2078"/>
      <c r="BU6" s="2078"/>
      <c r="BV6" s="2078"/>
      <c r="BW6" s="2078"/>
      <c r="BX6" s="2078"/>
      <c r="BY6" s="2079"/>
      <c r="BZ6" s="2077"/>
      <c r="CA6" s="2078"/>
      <c r="CB6" s="2078"/>
      <c r="CC6" s="2078"/>
      <c r="CD6" s="2078"/>
      <c r="CE6" s="2078"/>
      <c r="CF6" s="2079"/>
      <c r="CG6" s="2077"/>
      <c r="CH6" s="2078"/>
      <c r="CI6" s="2078"/>
      <c r="CJ6" s="2078"/>
      <c r="CK6" s="2078"/>
      <c r="CL6" s="2078"/>
      <c r="CM6" s="2079"/>
      <c r="CN6" s="2077"/>
      <c r="CO6" s="2078"/>
      <c r="CP6" s="2078"/>
      <c r="CQ6" s="2078"/>
      <c r="CR6" s="2078"/>
      <c r="CS6" s="2078"/>
      <c r="CT6" s="2079"/>
      <c r="CU6" s="2079"/>
      <c r="CV6" s="1324" t="s">
        <v>477</v>
      </c>
      <c r="CX6" s="496"/>
      <c r="CY6" s="496" t="str">
        <f>IF(T6="","",T6)</f>
        <v>Группа потребителей</v>
      </c>
      <c r="CZ6" s="496"/>
      <c r="DA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746"/>
      <c r="BT7" s="746"/>
      <c r="BU7" s="1272"/>
      <c r="BV7" s="2425"/>
      <c r="BW7" s="1963" t="s">
        <v>60</v>
      </c>
      <c r="BX7" s="2425"/>
      <c r="BY7" s="1963" t="s">
        <v>60</v>
      </c>
      <c r="BZ7" s="746"/>
      <c r="CA7" s="746"/>
      <c r="CB7" s="1272"/>
      <c r="CC7" s="2425"/>
      <c r="CD7" s="1963" t="s">
        <v>60</v>
      </c>
      <c r="CE7" s="2425"/>
      <c r="CF7" s="1963" t="s">
        <v>60</v>
      </c>
      <c r="CG7" s="746"/>
      <c r="CH7" s="746"/>
      <c r="CI7" s="1272"/>
      <c r="CJ7" s="2425"/>
      <c r="CK7" s="1963" t="s">
        <v>60</v>
      </c>
      <c r="CL7" s="2425"/>
      <c r="CM7" s="1963" t="s">
        <v>60</v>
      </c>
      <c r="CN7" s="746"/>
      <c r="CO7" s="746"/>
      <c r="CP7" s="1272"/>
      <c r="CQ7" s="2425"/>
      <c r="CR7" s="1963" t="s">
        <v>60</v>
      </c>
      <c r="CS7" s="2425"/>
      <c r="CT7" s="1963" t="s">
        <v>60</v>
      </c>
      <c r="CU7" s="1455"/>
      <c r="CV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07">
        <f>STRCHECKDATE(V8:CU8)</f>
      </c>
      <c r="CX7" s="496"/>
      <c r="CY7" s="496" t="str">
        <f>IF(T7="","",T7)</f>
        <v/>
      </c>
      <c r="CZ7" s="496"/>
      <c r="DA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312"/>
      <c r="BT8" s="312"/>
      <c r="BU8" s="316" t="str">
        <f>BV7&amp;"-"&amp;BX7</f>
        <v>-</v>
      </c>
      <c r="BV8" s="2134"/>
      <c r="BW8" s="1963"/>
      <c r="BX8" s="2134"/>
      <c r="BY8" s="1963"/>
      <c r="BZ8" s="312"/>
      <c r="CA8" s="312"/>
      <c r="CB8" s="316" t="str">
        <f>CC7&amp;"-"&amp;CE7</f>
        <v>-</v>
      </c>
      <c r="CC8" s="2134"/>
      <c r="CD8" s="1963"/>
      <c r="CE8" s="2134"/>
      <c r="CF8" s="1963"/>
      <c r="CG8" s="312"/>
      <c r="CH8" s="312"/>
      <c r="CI8" s="316" t="str">
        <f>CJ7&amp;"-"&amp;CL7</f>
        <v>-</v>
      </c>
      <c r="CJ8" s="2134"/>
      <c r="CK8" s="1963"/>
      <c r="CL8" s="2134"/>
      <c r="CM8" s="1963"/>
      <c r="CN8" s="312"/>
      <c r="CO8" s="312"/>
      <c r="CP8" s="316" t="str">
        <f>CQ7&amp;"-"&amp;CS7</f>
        <v>-</v>
      </c>
      <c r="CQ8" s="2134"/>
      <c r="CR8" s="1963"/>
      <c r="CS8" s="2134"/>
      <c r="CT8" s="1963"/>
      <c r="CU8" s="1456"/>
      <c r="CV8" s="2182"/>
      <c r="CX8" s="496"/>
      <c r="CY8" s="496" t="str">
        <f>IF(T8="","",T8)</f>
        <v/>
      </c>
      <c r="CZ8" s="496"/>
      <c r="DA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2482"/>
      <c r="AK9" s="2483"/>
      <c r="AL9" s="2484"/>
      <c r="AM9" s="2485"/>
      <c r="AN9" s="2486"/>
      <c r="AO9" s="2487"/>
      <c r="AP9" s="2488"/>
      <c r="AQ9" s="2489"/>
      <c r="AR9" s="2490"/>
      <c r="AS9" s="2491"/>
      <c r="AT9" s="2492"/>
      <c r="AU9" s="2493"/>
      <c r="AV9" s="2494"/>
      <c r="AW9" s="2495"/>
      <c r="AX9" s="2496"/>
      <c r="AY9" s="2497"/>
      <c r="AZ9" s="2498"/>
      <c r="BA9" s="2499"/>
      <c r="BB9" s="2500"/>
      <c r="BC9" s="2501"/>
      <c r="BD9" s="2502"/>
      <c r="BE9" s="2503"/>
      <c r="BF9" s="2504"/>
      <c r="BG9" s="2505"/>
      <c r="BH9" s="2506"/>
      <c r="BI9" s="2507"/>
      <c r="BJ9" s="2508"/>
      <c r="BK9" s="2509"/>
      <c r="BL9" s="2510"/>
      <c r="BM9" s="2511"/>
      <c r="BN9" s="2512"/>
      <c r="BO9" s="2513"/>
      <c r="BP9" s="2514"/>
      <c r="BQ9" s="2515"/>
      <c r="BR9" s="2516"/>
      <c r="BS9" s="2517"/>
      <c r="BT9" s="2518"/>
      <c r="BU9" s="2519"/>
      <c r="BV9" s="2520"/>
      <c r="BW9" s="2521"/>
      <c r="BX9" s="2522"/>
      <c r="BY9" s="2523"/>
      <c r="BZ9" s="2524"/>
      <c r="CA9" s="2525"/>
      <c r="CB9" s="2526"/>
      <c r="CC9" s="2527"/>
      <c r="CD9" s="2528"/>
      <c r="CE9" s="2529"/>
      <c r="CF9" s="2530"/>
      <c r="CG9" s="2531"/>
      <c r="CH9" s="2532"/>
      <c r="CI9" s="2533"/>
      <c r="CJ9" s="2534"/>
      <c r="CK9" s="2535"/>
      <c r="CL9" s="2536"/>
      <c r="CM9" s="2537"/>
      <c r="CN9" s="2538"/>
      <c r="CO9" s="2539"/>
      <c r="CP9" s="2540"/>
      <c r="CQ9" s="2541"/>
      <c r="CR9" s="2542"/>
      <c r="CS9" s="2543"/>
      <c r="CT9" s="2544"/>
      <c r="CU9" s="359"/>
      <c r="CV9" s="1273" t="s">
        <v>479</v>
      </c>
      <c r="CX9" s="496"/>
      <c r="CY9" s="496" t="str">
        <f>IF(T9="","",T9)</f>
        <v>Добавить значение признака дифференциации</v>
      </c>
      <c r="CZ9" s="496"/>
      <c r="DA9" s="496"/>
    </row>
    <row customHeight="1" ht="21" hidden="1">
      <c r="A10" s="1380"/>
      <c r="B10" s="1380"/>
      <c r="C10" s="1380"/>
      <c r="D10" s="1380"/>
      <c r="E10" s="2090"/>
      <c r="F10" s="2090"/>
      <c r="G10" s="2090"/>
      <c r="H10" s="2090"/>
      <c r="I10" s="2091"/>
      <c r="J10" s="1380"/>
      <c r="K10" s="1380"/>
      <c r="L10" s="1381"/>
      <c r="P10" s="2093"/>
      <c r="Q10" s="1439"/>
      <c r="R10" s="344"/>
      <c r="S10" s="1295"/>
      <c r="T10" s="356" t="s">
        <v>407</v>
      </c>
      <c r="U10" s="359"/>
      <c r="V10" s="359"/>
      <c r="W10" s="359"/>
      <c r="X10" s="359"/>
      <c r="Y10" s="359"/>
      <c r="Z10" s="359"/>
      <c r="AA10" s="359"/>
      <c r="AB10" s="358"/>
      <c r="AC10" s="359"/>
      <c r="AD10" s="359"/>
      <c r="AE10" s="359"/>
      <c r="AF10" s="359"/>
      <c r="AG10" s="359"/>
      <c r="AH10" s="359"/>
      <c r="AI10" s="358"/>
      <c r="AJ10" s="2545"/>
      <c r="AK10" s="2546"/>
      <c r="AL10" s="2547"/>
      <c r="AM10" s="2548"/>
      <c r="AN10" s="2549"/>
      <c r="AO10" s="2550"/>
      <c r="AP10" s="2551"/>
      <c r="AQ10" s="2552"/>
      <c r="AR10" s="2553"/>
      <c r="AS10" s="2554"/>
      <c r="AT10" s="2555"/>
      <c r="AU10" s="2556"/>
      <c r="AV10" s="2557"/>
      <c r="AW10" s="2558"/>
      <c r="AX10" s="2559"/>
      <c r="AY10" s="2560"/>
      <c r="AZ10" s="2561"/>
      <c r="BA10" s="2562"/>
      <c r="BB10" s="2563"/>
      <c r="BC10" s="2564"/>
      <c r="BD10" s="2565"/>
      <c r="BE10" s="2566"/>
      <c r="BF10" s="2567"/>
      <c r="BG10" s="2568"/>
      <c r="BH10" s="2569"/>
      <c r="BI10" s="2570"/>
      <c r="BJ10" s="2571"/>
      <c r="BK10" s="2572"/>
      <c r="BL10" s="2573"/>
      <c r="BM10" s="2574"/>
      <c r="BN10" s="2575"/>
      <c r="BO10" s="2576"/>
      <c r="BP10" s="2577"/>
      <c r="BQ10" s="2578"/>
      <c r="BR10" s="2579"/>
      <c r="BS10" s="2580"/>
      <c r="BT10" s="2581"/>
      <c r="BU10" s="2582"/>
      <c r="BV10" s="2583"/>
      <c r="BW10" s="2584"/>
      <c r="BX10" s="2585"/>
      <c r="BY10" s="2586"/>
      <c r="BZ10" s="2587"/>
      <c r="CA10" s="2588"/>
      <c r="CB10" s="2589"/>
      <c r="CC10" s="2590"/>
      <c r="CD10" s="2591"/>
      <c r="CE10" s="2592"/>
      <c r="CF10" s="2593"/>
      <c r="CG10" s="2594"/>
      <c r="CH10" s="2595"/>
      <c r="CI10" s="2596"/>
      <c r="CJ10" s="2597"/>
      <c r="CK10" s="2598"/>
      <c r="CL10" s="2599"/>
      <c r="CM10" s="2600"/>
      <c r="CN10" s="2601"/>
      <c r="CO10" s="2602"/>
      <c r="CP10" s="2603"/>
      <c r="CQ10" s="2604"/>
      <c r="CR10" s="2605"/>
      <c r="CS10" s="2606"/>
      <c r="CT10" s="2607"/>
      <c r="CU10" s="359"/>
      <c r="CV10" s="1457"/>
      <c r="CX10" s="496"/>
      <c r="CY10" s="496" t="str">
        <f>IF(T10="","",T10)</f>
        <v>Добавить группу потребителей</v>
      </c>
      <c r="CZ10" s="496"/>
      <c r="DA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2608"/>
      <c r="AK11" s="2609"/>
      <c r="AL11" s="2610"/>
      <c r="AM11" s="2611"/>
      <c r="AN11" s="2612"/>
      <c r="AO11" s="2613"/>
      <c r="AP11" s="2614"/>
      <c r="AQ11" s="2615"/>
      <c r="AR11" s="2616"/>
      <c r="AS11" s="2617"/>
      <c r="AT11" s="2618"/>
      <c r="AU11" s="2619"/>
      <c r="AV11" s="2620"/>
      <c r="AW11" s="2621"/>
      <c r="AX11" s="2622"/>
      <c r="AY11" s="2623"/>
      <c r="AZ11" s="2624"/>
      <c r="BA11" s="2625"/>
      <c r="BB11" s="2626"/>
      <c r="BC11" s="2627"/>
      <c r="BD11" s="2628"/>
      <c r="BE11" s="2629"/>
      <c r="BF11" s="2630"/>
      <c r="BG11" s="2631"/>
      <c r="BH11" s="2632"/>
      <c r="BI11" s="2633"/>
      <c r="BJ11" s="2634"/>
      <c r="BK11" s="2635"/>
      <c r="BL11" s="2636"/>
      <c r="BM11" s="2637"/>
      <c r="BN11" s="2638"/>
      <c r="BO11" s="2639"/>
      <c r="BP11" s="2640"/>
      <c r="BQ11" s="2641"/>
      <c r="BR11" s="2642"/>
      <c r="BS11" s="2643"/>
      <c r="BT11" s="2644"/>
      <c r="BU11" s="2645"/>
      <c r="BV11" s="2646"/>
      <c r="BW11" s="2647"/>
      <c r="BX11" s="2648"/>
      <c r="BY11" s="2649"/>
      <c r="BZ11" s="2650"/>
      <c r="CA11" s="2651"/>
      <c r="CB11" s="2652"/>
      <c r="CC11" s="2653"/>
      <c r="CD11" s="2654"/>
      <c r="CE11" s="2655"/>
      <c r="CF11" s="2656"/>
      <c r="CG11" s="2657"/>
      <c r="CH11" s="2658"/>
      <c r="CI11" s="2659"/>
      <c r="CJ11" s="2660"/>
      <c r="CK11" s="2661"/>
      <c r="CL11" s="2662"/>
      <c r="CM11" s="2663"/>
      <c r="CN11" s="2664"/>
      <c r="CO11" s="2665"/>
      <c r="CP11" s="2666"/>
      <c r="CQ11" s="2667"/>
      <c r="CR11" s="2668"/>
      <c r="CS11" s="2669"/>
      <c r="CT11" s="2670"/>
      <c r="CU11" s="359"/>
      <c r="CV11" s="283"/>
      <c r="CX11" s="496"/>
      <c r="CY11" s="496" t="str">
        <f>IF(T11="","",T11)</f>
        <v>Добавить наименование признака дифференциации</v>
      </c>
      <c r="CZ11" s="496"/>
      <c r="DA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1"/>
      <c r="CA12" s="1341"/>
      <c r="CB12" s="1341"/>
      <c r="CC12" s="1341"/>
      <c r="CD12" s="1341"/>
      <c r="CE12" s="1341"/>
      <c r="CF12" s="1341"/>
      <c r="CG12" s="1341"/>
      <c r="CH12" s="1341"/>
      <c r="CI12" s="1341"/>
      <c r="CJ12" s="1341"/>
      <c r="CK12" s="1341"/>
      <c r="CL12" s="1341"/>
      <c r="CM12" s="1341"/>
      <c r="CN12" s="1341"/>
      <c r="CO12" s="1341"/>
      <c r="CP12" s="1341"/>
      <c r="CQ12" s="1341"/>
      <c r="CR12" s="1341"/>
      <c r="CS12" s="1341"/>
      <c r="CT12" s="1341"/>
      <c r="CU12" s="1341"/>
      <c r="CV12" s="1341"/>
      <c r="CX12" s="783"/>
      <c r="CY12" s="783" t="str">
        <f>IF(T12="","",T12)</f>
        <v>Добавить централизованную систему для дифференциации</v>
      </c>
      <c r="CZ12" s="783"/>
      <c r="DA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U13" s="1341"/>
      <c r="BV13" s="1341"/>
      <c r="BW13" s="1341"/>
      <c r="BX13" s="1341"/>
      <c r="BY13" s="1341"/>
      <c r="BZ13" s="1341"/>
      <c r="CA13" s="1341"/>
      <c r="CB13" s="1341"/>
      <c r="CC13" s="1341"/>
      <c r="CD13" s="1341"/>
      <c r="CE13" s="1341"/>
      <c r="CF13" s="1341"/>
      <c r="CG13" s="1341"/>
      <c r="CH13" s="1341"/>
      <c r="CI13" s="1341"/>
      <c r="CJ13" s="1341"/>
      <c r="CK13" s="1341"/>
      <c r="CL13" s="1341"/>
      <c r="CM13" s="1341"/>
      <c r="CN13" s="1341"/>
      <c r="CO13" s="1341"/>
      <c r="CP13" s="1341"/>
      <c r="CQ13" s="1341"/>
      <c r="CR13" s="1341"/>
      <c r="CS13" s="1341"/>
      <c r="CT13" s="1341"/>
      <c r="CU13" s="1341"/>
      <c r="CV13" s="1341"/>
      <c r="CX13" s="496"/>
      <c r="CY13" s="496" t="str">
        <f>IF(T13="","",T13)</f>
        <v>Добавить территорию для дифференциации</v>
      </c>
      <c r="CZ13" s="496"/>
      <c r="DA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c r="BS14" s="1660"/>
      <c r="BT14" s="1660"/>
      <c r="BU14" s="1660"/>
      <c r="BV14" s="1660"/>
      <c r="BW14" s="1660"/>
      <c r="BX14" s="1660"/>
      <c r="BY14" s="1660"/>
      <c r="BZ14" s="1660"/>
      <c r="CA14" s="1660"/>
      <c r="CB14" s="1660"/>
      <c r="CC14" s="1660"/>
      <c r="CD14" s="1660"/>
      <c r="CE14" s="1660"/>
      <c r="CF14" s="1660"/>
      <c r="CG14" s="1660"/>
      <c r="CH14" s="1660"/>
      <c r="CI14" s="1660"/>
      <c r="CJ14" s="1660"/>
      <c r="CK14" s="1660"/>
      <c r="CL14" s="1660"/>
      <c r="CM14" s="1660"/>
      <c r="CN14" s="1660"/>
      <c r="CO14" s="1660"/>
      <c r="CP14" s="1660"/>
      <c r="CQ14" s="1660"/>
      <c r="CR14" s="1660"/>
      <c r="CS14" s="1660"/>
      <c r="CT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c r="BS15" s="1660"/>
      <c r="BT15" s="1660"/>
      <c r="BU15" s="1660"/>
      <c r="BV15" s="1660"/>
      <c r="BW15" s="1660"/>
      <c r="BX15" s="1660"/>
      <c r="BY15" s="1660"/>
      <c r="BZ15" s="1660"/>
      <c r="CA15" s="1660"/>
      <c r="CB15" s="1660"/>
      <c r="CC15" s="1660"/>
      <c r="CD15" s="1660"/>
      <c r="CE15" s="1660"/>
      <c r="CF15" s="1660"/>
      <c r="CG15" s="1660"/>
      <c r="CH15" s="1660"/>
      <c r="CI15" s="1660"/>
      <c r="CJ15" s="1660"/>
      <c r="CK15" s="1660"/>
      <c r="CL15" s="1660"/>
      <c r="CM15" s="1660"/>
      <c r="CN15" s="1660"/>
      <c r="CO15" s="1660"/>
      <c r="CP15" s="1660"/>
      <c r="CQ15" s="1660"/>
      <c r="CR15" s="1660"/>
      <c r="CS15" s="1660"/>
      <c r="CT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row>
    <row s="1383" customFormat="1" customHeight="1" ht="22.5" hidden="1">
      <c r="L18" s="1438"/>
      <c r="M18" s="1379"/>
      <c r="N18" s="1379"/>
      <c r="O18" s="1384" t="s">
        <v>410</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S18" s="1383"/>
      <c r="BT18" s="1383"/>
      <c r="BU18" s="1383"/>
      <c r="BV18" s="1384"/>
      <c r="BW18" s="1383"/>
      <c r="BX18" s="1384"/>
      <c r="BY18" s="1383"/>
      <c r="BZ18" s="1383"/>
      <c r="CA18" s="1383"/>
      <c r="CB18" s="1383"/>
      <c r="CC18" s="1384"/>
      <c r="CD18" s="1383"/>
      <c r="CE18" s="1384"/>
      <c r="CF18" s="1383"/>
      <c r="CG18" s="1383"/>
      <c r="CH18" s="1383"/>
      <c r="CI18" s="1383"/>
      <c r="CJ18" s="1384"/>
      <c r="CK18" s="1383"/>
      <c r="CL18" s="1384"/>
      <c r="CM18" s="1383"/>
      <c r="CN18" s="1383"/>
      <c r="CO18" s="1383"/>
      <c r="CP18" s="1383"/>
      <c r="CQ18" s="1384"/>
      <c r="CR18" s="1383"/>
      <c r="CS18" s="1384"/>
      <c r="CT18" s="1383"/>
      <c r="CW18" s="507"/>
      <c r="CX18" s="507"/>
      <c r="CY18" s="507"/>
      <c r="CZ18" s="507"/>
      <c r="DA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S19" s="1383"/>
      <c r="BT19" s="1383"/>
      <c r="BU19" s="1383"/>
      <c r="BV19" s="1383"/>
      <c r="BW19" s="1383"/>
      <c r="BX19" s="1383"/>
      <c r="BY19" s="1383"/>
      <c r="BZ19" s="1383"/>
      <c r="CA19" s="1383"/>
      <c r="CB19" s="1383"/>
      <c r="CC19" s="1383"/>
      <c r="CD19" s="1383"/>
      <c r="CE19" s="1383"/>
      <c r="CF19" s="1383"/>
      <c r="CG19" s="1383"/>
      <c r="CH19" s="1383"/>
      <c r="CI19" s="1383"/>
      <c r="CJ19" s="1383"/>
      <c r="CK19" s="1383"/>
      <c r="CL19" s="1383"/>
      <c r="CM19" s="1383"/>
      <c r="CN19" s="1383"/>
      <c r="CO19" s="1383"/>
      <c r="CP19" s="1383"/>
      <c r="CQ19" s="1383"/>
      <c r="CR19" s="1383"/>
      <c r="CS19" s="1383"/>
      <c r="CT19" s="1383"/>
      <c r="CW19" s="507"/>
      <c r="CX19" s="507"/>
      <c r="CY19" s="507"/>
      <c r="CZ19" s="507"/>
      <c r="DA19" s="507"/>
    </row>
    <row s="1383" customFormat="1" customHeight="1" ht="12" hidden="1">
      <c r="L20" s="1438"/>
      <c r="M20" s="1379"/>
      <c r="N20" s="1379"/>
      <c r="O20" s="1381" t="s">
        <v>411</v>
      </c>
      <c r="P20" s="1379"/>
      <c r="Q20" s="1459"/>
      <c r="R20" s="1459"/>
      <c r="S20" s="724"/>
      <c r="T20" s="1155" t="s">
        <v>412</v>
      </c>
      <c r="Z20" s="166" t="s">
        <v>413</v>
      </c>
      <c r="AB20" s="166" t="s">
        <v>414</v>
      </c>
      <c r="AC20" s="1155" t="s">
        <v>412</v>
      </c>
      <c r="AG20" s="166" t="s">
        <v>415</v>
      </c>
      <c r="AI20" s="166" t="s">
        <v>414</v>
      </c>
      <c r="AJ20" s="1383"/>
      <c r="AK20" s="1383"/>
      <c r="AL20" s="1383"/>
      <c r="AM20" s="1383"/>
      <c r="AN20" s="1387" t="s">
        <v>413</v>
      </c>
      <c r="AO20" s="1383"/>
      <c r="AP20" s="1387" t="s">
        <v>414</v>
      </c>
      <c r="AQ20" s="1383"/>
      <c r="AR20" s="1383"/>
      <c r="AS20" s="1383"/>
      <c r="AT20" s="1383"/>
      <c r="AU20" s="1387" t="s">
        <v>413</v>
      </c>
      <c r="AV20" s="1383"/>
      <c r="AW20" s="1387" t="s">
        <v>414</v>
      </c>
      <c r="AX20" s="1383"/>
      <c r="AY20" s="1383"/>
      <c r="AZ20" s="1383"/>
      <c r="BA20" s="1383"/>
      <c r="BB20" s="1387" t="s">
        <v>413</v>
      </c>
      <c r="BC20" s="1383"/>
      <c r="BD20" s="1387" t="s">
        <v>414</v>
      </c>
      <c r="BE20" s="1383"/>
      <c r="BF20" s="1383"/>
      <c r="BG20" s="1383"/>
      <c r="BH20" s="1383"/>
      <c r="BI20" s="1387" t="s">
        <v>413</v>
      </c>
      <c r="BJ20" s="1383"/>
      <c r="BK20" s="1387" t="s">
        <v>414</v>
      </c>
      <c r="BL20" s="1383"/>
      <c r="BM20" s="1383"/>
      <c r="BN20" s="1383"/>
      <c r="BO20" s="1383"/>
      <c r="BP20" s="1387" t="s">
        <v>413</v>
      </c>
      <c r="BQ20" s="1383"/>
      <c r="BR20" s="1387" t="s">
        <v>414</v>
      </c>
      <c r="BS20" s="1383"/>
      <c r="BT20" s="1383"/>
      <c r="BU20" s="1383"/>
      <c r="BV20" s="1383"/>
      <c r="BW20" s="1387" t="s">
        <v>413</v>
      </c>
      <c r="BX20" s="1383"/>
      <c r="BY20" s="1387" t="s">
        <v>414</v>
      </c>
      <c r="BZ20" s="1383"/>
      <c r="CA20" s="1383"/>
      <c r="CB20" s="1383"/>
      <c r="CC20" s="1383"/>
      <c r="CD20" s="1387" t="s">
        <v>413</v>
      </c>
      <c r="CE20" s="1383"/>
      <c r="CF20" s="1387" t="s">
        <v>414</v>
      </c>
      <c r="CG20" s="1383"/>
      <c r="CH20" s="1383"/>
      <c r="CI20" s="1383"/>
      <c r="CJ20" s="1383"/>
      <c r="CK20" s="1387" t="s">
        <v>413</v>
      </c>
      <c r="CL20" s="1383"/>
      <c r="CM20" s="1387" t="s">
        <v>414</v>
      </c>
      <c r="CN20" s="1383"/>
      <c r="CO20" s="1383"/>
      <c r="CP20" s="1383"/>
      <c r="CQ20" s="1383"/>
      <c r="CR20" s="1387" t="s">
        <v>413</v>
      </c>
      <c r="CS20" s="1383"/>
      <c r="CT20" s="1387" t="s">
        <v>414</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c r="BS24" s="2122"/>
      <c r="BT24" s="2122"/>
      <c r="BU24" s="2122"/>
      <c r="BV24" s="2122"/>
      <c r="BW24" s="2122"/>
      <c r="BX24" s="2122"/>
      <c r="BY24" s="2122"/>
      <c r="BZ24" s="2122"/>
      <c r="CA24" s="2122"/>
      <c r="CB24" s="2122"/>
      <c r="CC24" s="2122"/>
      <c r="CD24" s="2122"/>
      <c r="CE24" s="2122"/>
      <c r="CF24" s="2122"/>
      <c r="CG24" s="2122"/>
      <c r="CH24" s="2122"/>
      <c r="CI24" s="2122"/>
      <c r="CJ24" s="2122"/>
      <c r="CK24" s="2122"/>
      <c r="CL24" s="2122"/>
      <c r="CM24" s="2122"/>
      <c r="CN24" s="2122"/>
      <c r="CO24" s="2122"/>
      <c r="CP24" s="2122"/>
      <c r="CQ24" s="2122"/>
      <c r="CR24" s="2122"/>
      <c r="CS24" s="2122"/>
      <c r="CT24" s="2122"/>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c r="BS25" s="2123"/>
      <c r="BT25" s="2123"/>
      <c r="BU25" s="2123"/>
      <c r="BV25" s="2123"/>
      <c r="BW25" s="2123"/>
      <c r="BX25" s="2123"/>
      <c r="BY25" s="2123"/>
      <c r="BZ25" s="2123"/>
      <c r="CA25" s="2123"/>
      <c r="CB25" s="2123"/>
      <c r="CC25" s="2123"/>
      <c r="CD25" s="2123"/>
      <c r="CE25" s="2123"/>
      <c r="CF25" s="2123"/>
      <c r="CG25" s="2123"/>
      <c r="CH25" s="2123"/>
      <c r="CI25" s="2123"/>
      <c r="CJ25" s="2123"/>
      <c r="CK25" s="2123"/>
      <c r="CL25" s="2123"/>
      <c r="CM25" s="2123"/>
      <c r="CN25" s="2123"/>
      <c r="CO25" s="2123"/>
      <c r="CP25" s="2123"/>
      <c r="CQ25" s="2123"/>
      <c r="CR25" s="2123"/>
      <c r="CS25" s="2123"/>
      <c r="CT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2082" t="str">
        <f>IF(TITLE_NAME_OR_PR_CHANGE="",IF(TITLE_NAME_OR_PR="","",TITLE_NAME_OR_PR),TITLE_NAME_OR_PR_CHANGE)</f>
        <v>Главное управление Карачаево-Черкесской Республики по тарифам и ценам</v>
      </c>
      <c r="AK27" s="2082"/>
      <c r="AL27" s="2082"/>
      <c r="AM27" s="2082"/>
      <c r="AN27" s="2082"/>
      <c r="AO27" s="2082"/>
      <c r="AP27" s="1660"/>
      <c r="AQ27" s="2082" t="str">
        <f>IF(TITLE_NAME_OR_PR_CHANGE="",IF(TITLE_NAME_OR_PR="","",TITLE_NAME_OR_PR),TITLE_NAME_OR_PR_CHANGE)</f>
        <v>Главное управление Карачаево-Черкесской Республики по тарифам и ценам</v>
      </c>
      <c r="AR27" s="2082"/>
      <c r="AS27" s="2082"/>
      <c r="AT27" s="2082"/>
      <c r="AU27" s="2082"/>
      <c r="AV27" s="2082"/>
      <c r="AW27" s="1660"/>
      <c r="AX27" s="2082" t="str">
        <f>IF(TITLE_NAME_OR_PR_CHANGE="",IF(TITLE_NAME_OR_PR="","",TITLE_NAME_OR_PR),TITLE_NAME_OR_PR_CHANGE)</f>
        <v>Главное управление Карачаево-Черкесской Республики по тарифам и ценам</v>
      </c>
      <c r="AY27" s="2082"/>
      <c r="AZ27" s="2082"/>
      <c r="BA27" s="2082"/>
      <c r="BB27" s="2082"/>
      <c r="BC27" s="2082"/>
      <c r="BD27" s="1660"/>
      <c r="BE27" s="2082" t="str">
        <f>IF(TITLE_NAME_OR_PR_CHANGE="",IF(TITLE_NAME_OR_PR="","",TITLE_NAME_OR_PR),TITLE_NAME_OR_PR_CHANGE)</f>
        <v>Главное управление Карачаево-Черкесской Республики по тарифам и ценам</v>
      </c>
      <c r="BF27" s="2082"/>
      <c r="BG27" s="2082"/>
      <c r="BH27" s="2082"/>
      <c r="BI27" s="2082"/>
      <c r="BJ27" s="2082"/>
      <c r="BK27" s="1660"/>
      <c r="BL27" s="2082" t="str">
        <f>IF(TITLE_NAME_OR_PR_CHANGE="",IF(TITLE_NAME_OR_PR="","",TITLE_NAME_OR_PR),TITLE_NAME_OR_PR_CHANGE)</f>
        <v>Главное управление Карачаево-Черкесской Республики по тарифам и ценам</v>
      </c>
      <c r="BM27" s="2082"/>
      <c r="BN27" s="2082"/>
      <c r="BO27" s="2082"/>
      <c r="BP27" s="2082"/>
      <c r="BQ27" s="2082"/>
      <c r="BR27" s="1660"/>
      <c r="BS27" s="2082" t="str">
        <f>IF(TITLE_NAME_OR_PR_CHANGE="",IF(TITLE_NAME_OR_PR="","",TITLE_NAME_OR_PR),TITLE_NAME_OR_PR_CHANGE)</f>
        <v>Главное управление Карачаево-Черкесской Республики по тарифам и ценам</v>
      </c>
      <c r="BT27" s="2082"/>
      <c r="BU27" s="2082"/>
      <c r="BV27" s="2082"/>
      <c r="BW27" s="2082"/>
      <c r="BX27" s="2082"/>
      <c r="BY27" s="1660"/>
      <c r="BZ27" s="2082" t="str">
        <f>IF(TITLE_NAME_OR_PR_CHANGE="",IF(TITLE_NAME_OR_PR="","",TITLE_NAME_OR_PR),TITLE_NAME_OR_PR_CHANGE)</f>
        <v>Главное управление Карачаево-Черкесской Республики по тарифам и ценам</v>
      </c>
      <c r="CA27" s="2082"/>
      <c r="CB27" s="2082"/>
      <c r="CC27" s="2082"/>
      <c r="CD27" s="2082"/>
      <c r="CE27" s="2082"/>
      <c r="CF27" s="1660"/>
      <c r="CG27" s="2082" t="str">
        <f>IF(TITLE_NAME_OR_PR_CHANGE="",IF(TITLE_NAME_OR_PR="","",TITLE_NAME_OR_PR),TITLE_NAME_OR_PR_CHANGE)</f>
        <v>Главное управление Карачаево-Черкесской Республики по тарифам и ценам</v>
      </c>
      <c r="CH27" s="2082"/>
      <c r="CI27" s="2082"/>
      <c r="CJ27" s="2082"/>
      <c r="CK27" s="2082"/>
      <c r="CL27" s="2082"/>
      <c r="CM27" s="1660"/>
      <c r="CN27" s="2082" t="str">
        <f>IF(TITLE_NAME_OR_PR_CHANGE="",IF(TITLE_NAME_OR_PR="","",TITLE_NAME_OR_PR),TITLE_NAME_OR_PR_CHANGE)</f>
        <v>Главное управление Карачаево-Черкесской Республики по тарифам и ценам</v>
      </c>
      <c r="CO27" s="2082"/>
      <c r="CP27" s="2082"/>
      <c r="CQ27" s="2082"/>
      <c r="CR27" s="2082"/>
      <c r="CS27" s="2082"/>
      <c r="CT27" s="1660"/>
      <c r="CU27" s="314"/>
      <c r="CV27" s="261"/>
      <c r="CW27" s="360"/>
      <c r="CX27" s="360"/>
      <c r="CY27" s="360"/>
      <c r="CZ27" s="360"/>
      <c r="DA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2081" t="str">
        <f>IF(TITLE_DATE_PR_CHANGE="",IF(TITLE_DATE_PR="","",TITLE_DATE_PR),TITLE_DATE_PR_CHANGE)</f>
        <v>45231.48055555556</v>
      </c>
      <c r="AK28" s="2081"/>
      <c r="AL28" s="2081"/>
      <c r="AM28" s="2081"/>
      <c r="AN28" s="2081"/>
      <c r="AO28" s="2081"/>
      <c r="AP28" s="1660"/>
      <c r="AQ28" s="2081" t="str">
        <f>IF(TITLE_DATE_PR_CHANGE="",IF(TITLE_DATE_PR="","",TITLE_DATE_PR),TITLE_DATE_PR_CHANGE)</f>
        <v>45231.48055555556</v>
      </c>
      <c r="AR28" s="2081"/>
      <c r="AS28" s="2081"/>
      <c r="AT28" s="2081"/>
      <c r="AU28" s="2081"/>
      <c r="AV28" s="2081"/>
      <c r="AW28" s="1660"/>
      <c r="AX28" s="2081" t="str">
        <f>IF(TITLE_DATE_PR_CHANGE="",IF(TITLE_DATE_PR="","",TITLE_DATE_PR),TITLE_DATE_PR_CHANGE)</f>
        <v>45231.48055555556</v>
      </c>
      <c r="AY28" s="2081"/>
      <c r="AZ28" s="2081"/>
      <c r="BA28" s="2081"/>
      <c r="BB28" s="2081"/>
      <c r="BC28" s="2081"/>
      <c r="BD28" s="1660"/>
      <c r="BE28" s="2081" t="str">
        <f>IF(TITLE_DATE_PR_CHANGE="",IF(TITLE_DATE_PR="","",TITLE_DATE_PR),TITLE_DATE_PR_CHANGE)</f>
        <v>45231.48055555556</v>
      </c>
      <c r="BF28" s="2081"/>
      <c r="BG28" s="2081"/>
      <c r="BH28" s="2081"/>
      <c r="BI28" s="2081"/>
      <c r="BJ28" s="2081"/>
      <c r="BK28" s="1660"/>
      <c r="BL28" s="2081" t="str">
        <f>IF(TITLE_DATE_PR_CHANGE="",IF(TITLE_DATE_PR="","",TITLE_DATE_PR),TITLE_DATE_PR_CHANGE)</f>
        <v>45231.48055555556</v>
      </c>
      <c r="BM28" s="2081"/>
      <c r="BN28" s="2081"/>
      <c r="BO28" s="2081"/>
      <c r="BP28" s="2081"/>
      <c r="BQ28" s="2081"/>
      <c r="BR28" s="1660"/>
      <c r="BS28" s="2081" t="str">
        <f>IF(TITLE_DATE_PR_CHANGE="",IF(TITLE_DATE_PR="","",TITLE_DATE_PR),TITLE_DATE_PR_CHANGE)</f>
        <v>45231.48055555556</v>
      </c>
      <c r="BT28" s="2081"/>
      <c r="BU28" s="2081"/>
      <c r="BV28" s="2081"/>
      <c r="BW28" s="2081"/>
      <c r="BX28" s="2081"/>
      <c r="BY28" s="1660"/>
      <c r="BZ28" s="2081" t="str">
        <f>IF(TITLE_DATE_PR_CHANGE="",IF(TITLE_DATE_PR="","",TITLE_DATE_PR),TITLE_DATE_PR_CHANGE)</f>
        <v>45231.48055555556</v>
      </c>
      <c r="CA28" s="2081"/>
      <c r="CB28" s="2081"/>
      <c r="CC28" s="2081"/>
      <c r="CD28" s="2081"/>
      <c r="CE28" s="2081"/>
      <c r="CF28" s="1660"/>
      <c r="CG28" s="2081" t="str">
        <f>IF(TITLE_DATE_PR_CHANGE="",IF(TITLE_DATE_PR="","",TITLE_DATE_PR),TITLE_DATE_PR_CHANGE)</f>
        <v>45231.48055555556</v>
      </c>
      <c r="CH28" s="2081"/>
      <c r="CI28" s="2081"/>
      <c r="CJ28" s="2081"/>
      <c r="CK28" s="2081"/>
      <c r="CL28" s="2081"/>
      <c r="CM28" s="1660"/>
      <c r="CN28" s="2081" t="str">
        <f>IF(TITLE_DATE_PR_CHANGE="",IF(TITLE_DATE_PR="","",TITLE_DATE_PR),TITLE_DATE_PR_CHANGE)</f>
        <v>45231.48055555556</v>
      </c>
      <c r="CO28" s="2081"/>
      <c r="CP28" s="2081"/>
      <c r="CQ28" s="2081"/>
      <c r="CR28" s="2081"/>
      <c r="CS28" s="2081"/>
      <c r="CT28" s="1660"/>
      <c r="CU28" s="314"/>
      <c r="CV28" s="261"/>
      <c r="CW28" s="360"/>
      <c r="CX28" s="360"/>
      <c r="CY28" s="360"/>
      <c r="CZ28" s="360"/>
      <c r="DA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2082" t="str">
        <f>IF(TITLE_NUMBER_PR_CHANGE="",IF(TITLE_NUMBER_PR="","",TITLE_NUMBER_PR),TITLE_NUMBER_PR_CHANGE)</f>
        <v>42</v>
      </c>
      <c r="AK29" s="2082"/>
      <c r="AL29" s="2082"/>
      <c r="AM29" s="2082"/>
      <c r="AN29" s="2082"/>
      <c r="AO29" s="2082"/>
      <c r="AP29" s="1660"/>
      <c r="AQ29" s="2082" t="str">
        <f>IF(TITLE_NUMBER_PR_CHANGE="",IF(TITLE_NUMBER_PR="","",TITLE_NUMBER_PR),TITLE_NUMBER_PR_CHANGE)</f>
        <v>42</v>
      </c>
      <c r="AR29" s="2082"/>
      <c r="AS29" s="2082"/>
      <c r="AT29" s="2082"/>
      <c r="AU29" s="2082"/>
      <c r="AV29" s="2082"/>
      <c r="AW29" s="1660"/>
      <c r="AX29" s="2082" t="str">
        <f>IF(TITLE_NUMBER_PR_CHANGE="",IF(TITLE_NUMBER_PR="","",TITLE_NUMBER_PR),TITLE_NUMBER_PR_CHANGE)</f>
        <v>42</v>
      </c>
      <c r="AY29" s="2082"/>
      <c r="AZ29" s="2082"/>
      <c r="BA29" s="2082"/>
      <c r="BB29" s="2082"/>
      <c r="BC29" s="2082"/>
      <c r="BD29" s="1660"/>
      <c r="BE29" s="2082" t="str">
        <f>IF(TITLE_NUMBER_PR_CHANGE="",IF(TITLE_NUMBER_PR="","",TITLE_NUMBER_PR),TITLE_NUMBER_PR_CHANGE)</f>
        <v>42</v>
      </c>
      <c r="BF29" s="2082"/>
      <c r="BG29" s="2082"/>
      <c r="BH29" s="2082"/>
      <c r="BI29" s="2082"/>
      <c r="BJ29" s="2082"/>
      <c r="BK29" s="1660"/>
      <c r="BL29" s="2082" t="str">
        <f>IF(TITLE_NUMBER_PR_CHANGE="",IF(TITLE_NUMBER_PR="","",TITLE_NUMBER_PR),TITLE_NUMBER_PR_CHANGE)</f>
        <v>42</v>
      </c>
      <c r="BM29" s="2082"/>
      <c r="BN29" s="2082"/>
      <c r="BO29" s="2082"/>
      <c r="BP29" s="2082"/>
      <c r="BQ29" s="2082"/>
      <c r="BR29" s="1660"/>
      <c r="BS29" s="2082" t="str">
        <f>IF(TITLE_NUMBER_PR_CHANGE="",IF(TITLE_NUMBER_PR="","",TITLE_NUMBER_PR),TITLE_NUMBER_PR_CHANGE)</f>
        <v>42</v>
      </c>
      <c r="BT29" s="2082"/>
      <c r="BU29" s="2082"/>
      <c r="BV29" s="2082"/>
      <c r="BW29" s="2082"/>
      <c r="BX29" s="2082"/>
      <c r="BY29" s="1660"/>
      <c r="BZ29" s="2082" t="str">
        <f>IF(TITLE_NUMBER_PR_CHANGE="",IF(TITLE_NUMBER_PR="","",TITLE_NUMBER_PR),TITLE_NUMBER_PR_CHANGE)</f>
        <v>42</v>
      </c>
      <c r="CA29" s="2082"/>
      <c r="CB29" s="2082"/>
      <c r="CC29" s="2082"/>
      <c r="CD29" s="2082"/>
      <c r="CE29" s="2082"/>
      <c r="CF29" s="1660"/>
      <c r="CG29" s="2082" t="str">
        <f>IF(TITLE_NUMBER_PR_CHANGE="",IF(TITLE_NUMBER_PR="","",TITLE_NUMBER_PR),TITLE_NUMBER_PR_CHANGE)</f>
        <v>42</v>
      </c>
      <c r="CH29" s="2082"/>
      <c r="CI29" s="2082"/>
      <c r="CJ29" s="2082"/>
      <c r="CK29" s="2082"/>
      <c r="CL29" s="2082"/>
      <c r="CM29" s="1660"/>
      <c r="CN29" s="2082" t="str">
        <f>IF(TITLE_NUMBER_PR_CHANGE="",IF(TITLE_NUMBER_PR="","",TITLE_NUMBER_PR),TITLE_NUMBER_PR_CHANGE)</f>
        <v>42</v>
      </c>
      <c r="CO29" s="2082"/>
      <c r="CP29" s="2082"/>
      <c r="CQ29" s="2082"/>
      <c r="CR29" s="2082"/>
      <c r="CS29" s="2082"/>
      <c r="CT29" s="1660"/>
      <c r="CU29" s="314"/>
      <c r="CV29" s="261"/>
      <c r="CW29" s="360"/>
      <c r="CX29" s="360"/>
      <c r="CY29" s="360"/>
      <c r="CZ29" s="360"/>
      <c r="DA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2082" t="str">
        <f>IF(TITLE_IST_PUB_CHANGE="",IF(TITLE_IST_PUB="","",TITLE_IST_PUB),TITLE_IST_PUB_CHANGE)</f>
        <v>www.tarif.net</v>
      </c>
      <c r="AK30" s="2082"/>
      <c r="AL30" s="2082"/>
      <c r="AM30" s="2082"/>
      <c r="AN30" s="2082"/>
      <c r="AO30" s="2082"/>
      <c r="AP30" s="1660"/>
      <c r="AQ30" s="2082" t="str">
        <f>IF(TITLE_IST_PUB_CHANGE="",IF(TITLE_IST_PUB="","",TITLE_IST_PUB),TITLE_IST_PUB_CHANGE)</f>
        <v>www.tarif.net</v>
      </c>
      <c r="AR30" s="2082"/>
      <c r="AS30" s="2082"/>
      <c r="AT30" s="2082"/>
      <c r="AU30" s="2082"/>
      <c r="AV30" s="2082"/>
      <c r="AW30" s="1660"/>
      <c r="AX30" s="2082" t="str">
        <f>IF(TITLE_IST_PUB_CHANGE="",IF(TITLE_IST_PUB="","",TITLE_IST_PUB),TITLE_IST_PUB_CHANGE)</f>
        <v>www.tarif.net</v>
      </c>
      <c r="AY30" s="2082"/>
      <c r="AZ30" s="2082"/>
      <c r="BA30" s="2082"/>
      <c r="BB30" s="2082"/>
      <c r="BC30" s="2082"/>
      <c r="BD30" s="1660"/>
      <c r="BE30" s="2082" t="str">
        <f>IF(TITLE_IST_PUB_CHANGE="",IF(TITLE_IST_PUB="","",TITLE_IST_PUB),TITLE_IST_PUB_CHANGE)</f>
        <v>www.tarif.net</v>
      </c>
      <c r="BF30" s="2082"/>
      <c r="BG30" s="2082"/>
      <c r="BH30" s="2082"/>
      <c r="BI30" s="2082"/>
      <c r="BJ30" s="2082"/>
      <c r="BK30" s="1660"/>
      <c r="BL30" s="2082" t="str">
        <f>IF(TITLE_IST_PUB_CHANGE="",IF(TITLE_IST_PUB="","",TITLE_IST_PUB),TITLE_IST_PUB_CHANGE)</f>
        <v>www.tarif.net</v>
      </c>
      <c r="BM30" s="2082"/>
      <c r="BN30" s="2082"/>
      <c r="BO30" s="2082"/>
      <c r="BP30" s="2082"/>
      <c r="BQ30" s="2082"/>
      <c r="BR30" s="1660"/>
      <c r="BS30" s="2082" t="str">
        <f>IF(TITLE_IST_PUB_CHANGE="",IF(TITLE_IST_PUB="","",TITLE_IST_PUB),TITLE_IST_PUB_CHANGE)</f>
        <v>www.tarif.net</v>
      </c>
      <c r="BT30" s="2082"/>
      <c r="BU30" s="2082"/>
      <c r="BV30" s="2082"/>
      <c r="BW30" s="2082"/>
      <c r="BX30" s="2082"/>
      <c r="BY30" s="1660"/>
      <c r="BZ30" s="2082" t="str">
        <f>IF(TITLE_IST_PUB_CHANGE="",IF(TITLE_IST_PUB="","",TITLE_IST_PUB),TITLE_IST_PUB_CHANGE)</f>
        <v>www.tarif.net</v>
      </c>
      <c r="CA30" s="2082"/>
      <c r="CB30" s="2082"/>
      <c r="CC30" s="2082"/>
      <c r="CD30" s="2082"/>
      <c r="CE30" s="2082"/>
      <c r="CF30" s="1660"/>
      <c r="CG30" s="2082" t="str">
        <f>IF(TITLE_IST_PUB_CHANGE="",IF(TITLE_IST_PUB="","",TITLE_IST_PUB),TITLE_IST_PUB_CHANGE)</f>
        <v>www.tarif.net</v>
      </c>
      <c r="CH30" s="2082"/>
      <c r="CI30" s="2082"/>
      <c r="CJ30" s="2082"/>
      <c r="CK30" s="2082"/>
      <c r="CL30" s="2082"/>
      <c r="CM30" s="1660"/>
      <c r="CN30" s="2082" t="str">
        <f>IF(TITLE_IST_PUB_CHANGE="",IF(TITLE_IST_PUB="","",TITLE_IST_PUB),TITLE_IST_PUB_CHANGE)</f>
        <v>www.tarif.net</v>
      </c>
      <c r="CO30" s="2082"/>
      <c r="CP30" s="2082"/>
      <c r="CQ30" s="2082"/>
      <c r="CR30" s="2082"/>
      <c r="CS30" s="2082"/>
      <c r="CT30" s="1660"/>
      <c r="CU30" s="314"/>
      <c r="CV30" s="261"/>
      <c r="CW30" s="360"/>
      <c r="CX30" s="360"/>
      <c r="CY30" s="360"/>
      <c r="CZ30" s="360"/>
      <c r="DA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2081" t="str">
        <f>IF(TITLE_DATE_PR_CHANGE="",IF(TITLE_DATE_PR="","",TITLE_DATE_PR),TITLE_DATE_PR_CHANGE)</f>
        <v>45231.48055555556</v>
      </c>
      <c r="AK32" s="2081"/>
      <c r="AL32" s="2081"/>
      <c r="AM32" s="2081"/>
      <c r="AN32" s="2081"/>
      <c r="AO32" s="2081"/>
      <c r="AP32" s="1660"/>
      <c r="AQ32" s="2081" t="str">
        <f>IF(TITLE_DATE_PR_CHANGE="",IF(TITLE_DATE_PR="","",TITLE_DATE_PR),TITLE_DATE_PR_CHANGE)</f>
        <v>45231.48055555556</v>
      </c>
      <c r="AR32" s="2081"/>
      <c r="AS32" s="2081"/>
      <c r="AT32" s="2081"/>
      <c r="AU32" s="2081"/>
      <c r="AV32" s="2081"/>
      <c r="AW32" s="1660"/>
      <c r="AX32" s="2081" t="str">
        <f>IF(TITLE_DATE_PR_CHANGE="",IF(TITLE_DATE_PR="","",TITLE_DATE_PR),TITLE_DATE_PR_CHANGE)</f>
        <v>45231.48055555556</v>
      </c>
      <c r="AY32" s="2081"/>
      <c r="AZ32" s="2081"/>
      <c r="BA32" s="2081"/>
      <c r="BB32" s="2081"/>
      <c r="BC32" s="2081"/>
      <c r="BD32" s="1660"/>
      <c r="BE32" s="2081" t="str">
        <f>IF(TITLE_DATE_PR_CHANGE="",IF(TITLE_DATE_PR="","",TITLE_DATE_PR),TITLE_DATE_PR_CHANGE)</f>
        <v>45231.48055555556</v>
      </c>
      <c r="BF32" s="2081"/>
      <c r="BG32" s="2081"/>
      <c r="BH32" s="2081"/>
      <c r="BI32" s="2081"/>
      <c r="BJ32" s="2081"/>
      <c r="BK32" s="1660"/>
      <c r="BL32" s="2081" t="str">
        <f>IF(TITLE_DATE_PR_CHANGE="",IF(TITLE_DATE_PR="","",TITLE_DATE_PR),TITLE_DATE_PR_CHANGE)</f>
        <v>45231.48055555556</v>
      </c>
      <c r="BM32" s="2081"/>
      <c r="BN32" s="2081"/>
      <c r="BO32" s="2081"/>
      <c r="BP32" s="2081"/>
      <c r="BQ32" s="2081"/>
      <c r="BR32" s="1660"/>
      <c r="BS32" s="2081" t="str">
        <f>IF(TITLE_DATE_PR_CHANGE="",IF(TITLE_DATE_PR="","",TITLE_DATE_PR),TITLE_DATE_PR_CHANGE)</f>
        <v>45231.48055555556</v>
      </c>
      <c r="BT32" s="2081"/>
      <c r="BU32" s="2081"/>
      <c r="BV32" s="2081"/>
      <c r="BW32" s="2081"/>
      <c r="BX32" s="2081"/>
      <c r="BY32" s="1660"/>
      <c r="BZ32" s="2081" t="str">
        <f>IF(TITLE_DATE_PR_CHANGE="",IF(TITLE_DATE_PR="","",TITLE_DATE_PR),TITLE_DATE_PR_CHANGE)</f>
        <v>45231.48055555556</v>
      </c>
      <c r="CA32" s="2081"/>
      <c r="CB32" s="2081"/>
      <c r="CC32" s="2081"/>
      <c r="CD32" s="2081"/>
      <c r="CE32" s="2081"/>
      <c r="CF32" s="1660"/>
      <c r="CG32" s="2081" t="str">
        <f>IF(TITLE_DATE_PR_CHANGE="",IF(TITLE_DATE_PR="","",TITLE_DATE_PR),TITLE_DATE_PR_CHANGE)</f>
        <v>45231.48055555556</v>
      </c>
      <c r="CH32" s="2081"/>
      <c r="CI32" s="2081"/>
      <c r="CJ32" s="2081"/>
      <c r="CK32" s="2081"/>
      <c r="CL32" s="2081"/>
      <c r="CM32" s="1660"/>
      <c r="CN32" s="2081" t="str">
        <f>IF(TITLE_DATE_PR_CHANGE="",IF(TITLE_DATE_PR="","",TITLE_DATE_PR),TITLE_DATE_PR_CHANGE)</f>
        <v>45231.48055555556</v>
      </c>
      <c r="CO32" s="2081"/>
      <c r="CP32" s="2081"/>
      <c r="CQ32" s="2081"/>
      <c r="CR32" s="2081"/>
      <c r="CS32" s="2081"/>
      <c r="CT32" s="1660"/>
      <c r="CU32" s="314"/>
      <c r="CV32" s="261"/>
      <c r="CW32" s="360"/>
      <c r="CX32" s="360"/>
      <c r="CY32" s="360"/>
      <c r="CZ32" s="360"/>
      <c r="DA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2082" t="str">
        <f>IF(TITLE_NUMBER_PR_CHANGE="",IF(TITLE_NUMBER_PR="","",TITLE_NUMBER_PR),TITLE_NUMBER_PR_CHANGE)</f>
        <v>42</v>
      </c>
      <c r="AK33" s="2082"/>
      <c r="AL33" s="2082"/>
      <c r="AM33" s="2082"/>
      <c r="AN33" s="2082"/>
      <c r="AO33" s="2082"/>
      <c r="AP33" s="1660"/>
      <c r="AQ33" s="2082" t="str">
        <f>IF(TITLE_NUMBER_PR_CHANGE="",IF(TITLE_NUMBER_PR="","",TITLE_NUMBER_PR),TITLE_NUMBER_PR_CHANGE)</f>
        <v>42</v>
      </c>
      <c r="AR33" s="2082"/>
      <c r="AS33" s="2082"/>
      <c r="AT33" s="2082"/>
      <c r="AU33" s="2082"/>
      <c r="AV33" s="2082"/>
      <c r="AW33" s="1660"/>
      <c r="AX33" s="2082" t="str">
        <f>IF(TITLE_NUMBER_PR_CHANGE="",IF(TITLE_NUMBER_PR="","",TITLE_NUMBER_PR),TITLE_NUMBER_PR_CHANGE)</f>
        <v>42</v>
      </c>
      <c r="AY33" s="2082"/>
      <c r="AZ33" s="2082"/>
      <c r="BA33" s="2082"/>
      <c r="BB33" s="2082"/>
      <c r="BC33" s="2082"/>
      <c r="BD33" s="1660"/>
      <c r="BE33" s="2082" t="str">
        <f>IF(TITLE_NUMBER_PR_CHANGE="",IF(TITLE_NUMBER_PR="","",TITLE_NUMBER_PR),TITLE_NUMBER_PR_CHANGE)</f>
        <v>42</v>
      </c>
      <c r="BF33" s="2082"/>
      <c r="BG33" s="2082"/>
      <c r="BH33" s="2082"/>
      <c r="BI33" s="2082"/>
      <c r="BJ33" s="2082"/>
      <c r="BK33" s="1660"/>
      <c r="BL33" s="2082" t="str">
        <f>IF(TITLE_NUMBER_PR_CHANGE="",IF(TITLE_NUMBER_PR="","",TITLE_NUMBER_PR),TITLE_NUMBER_PR_CHANGE)</f>
        <v>42</v>
      </c>
      <c r="BM33" s="2082"/>
      <c r="BN33" s="2082"/>
      <c r="BO33" s="2082"/>
      <c r="BP33" s="2082"/>
      <c r="BQ33" s="2082"/>
      <c r="BR33" s="1660"/>
      <c r="BS33" s="2082" t="str">
        <f>IF(TITLE_NUMBER_PR_CHANGE="",IF(TITLE_NUMBER_PR="","",TITLE_NUMBER_PR),TITLE_NUMBER_PR_CHANGE)</f>
        <v>42</v>
      </c>
      <c r="BT33" s="2082"/>
      <c r="BU33" s="2082"/>
      <c r="BV33" s="2082"/>
      <c r="BW33" s="2082"/>
      <c r="BX33" s="2082"/>
      <c r="BY33" s="1660"/>
      <c r="BZ33" s="2082" t="str">
        <f>IF(TITLE_NUMBER_PR_CHANGE="",IF(TITLE_NUMBER_PR="","",TITLE_NUMBER_PR),TITLE_NUMBER_PR_CHANGE)</f>
        <v>42</v>
      </c>
      <c r="CA33" s="2082"/>
      <c r="CB33" s="2082"/>
      <c r="CC33" s="2082"/>
      <c r="CD33" s="2082"/>
      <c r="CE33" s="2082"/>
      <c r="CF33" s="1660"/>
      <c r="CG33" s="2082" t="str">
        <f>IF(TITLE_NUMBER_PR_CHANGE="",IF(TITLE_NUMBER_PR="","",TITLE_NUMBER_PR),TITLE_NUMBER_PR_CHANGE)</f>
        <v>42</v>
      </c>
      <c r="CH33" s="2082"/>
      <c r="CI33" s="2082"/>
      <c r="CJ33" s="2082"/>
      <c r="CK33" s="2082"/>
      <c r="CL33" s="2082"/>
      <c r="CM33" s="1660"/>
      <c r="CN33" s="2082" t="str">
        <f>IF(TITLE_NUMBER_PR_CHANGE="",IF(TITLE_NUMBER_PR="","",TITLE_NUMBER_PR),TITLE_NUMBER_PR_CHANGE)</f>
        <v>42</v>
      </c>
      <c r="CO33" s="2082"/>
      <c r="CP33" s="2082"/>
      <c r="CQ33" s="2082"/>
      <c r="CR33" s="2082"/>
      <c r="CS33" s="2082"/>
      <c r="CT33" s="1660"/>
      <c r="CU33" s="314"/>
      <c r="CV33" s="261"/>
      <c r="CW33" s="360"/>
      <c r="CX33" s="360"/>
      <c r="CY33" s="360"/>
      <c r="CZ33" s="360"/>
      <c r="DA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420</v>
      </c>
      <c r="AC34" s="314"/>
      <c r="AD34" s="314"/>
      <c r="AE34" s="314"/>
      <c r="AF34" s="314"/>
      <c r="AG34" s="314"/>
      <c r="AH34" s="314"/>
      <c r="AI34" s="259" t="s">
        <v>420</v>
      </c>
      <c r="AJ34" s="1660"/>
      <c r="AK34" s="1660"/>
      <c r="AL34" s="1660"/>
      <c r="AM34" s="1660"/>
      <c r="AN34" s="1660"/>
      <c r="AO34" s="1660"/>
      <c r="AP34" s="1667" t="s">
        <v>420</v>
      </c>
      <c r="AQ34" s="1660"/>
      <c r="AR34" s="1660"/>
      <c r="AS34" s="1660"/>
      <c r="AT34" s="1660"/>
      <c r="AU34" s="1660"/>
      <c r="AV34" s="1660"/>
      <c r="AW34" s="1667" t="s">
        <v>420</v>
      </c>
      <c r="AX34" s="1660"/>
      <c r="AY34" s="1660"/>
      <c r="AZ34" s="1660"/>
      <c r="BA34" s="1660"/>
      <c r="BB34" s="1660"/>
      <c r="BC34" s="1660"/>
      <c r="BD34" s="1667" t="s">
        <v>420</v>
      </c>
      <c r="BE34" s="1660"/>
      <c r="BF34" s="1660"/>
      <c r="BG34" s="1660"/>
      <c r="BH34" s="1660"/>
      <c r="BI34" s="1660"/>
      <c r="BJ34" s="1660"/>
      <c r="BK34" s="1667" t="s">
        <v>420</v>
      </c>
      <c r="BL34" s="1660"/>
      <c r="BM34" s="1660"/>
      <c r="BN34" s="1660"/>
      <c r="BO34" s="1660"/>
      <c r="BP34" s="1660"/>
      <c r="BQ34" s="1660"/>
      <c r="BR34" s="1667" t="s">
        <v>420</v>
      </c>
      <c r="BS34" s="1660"/>
      <c r="BT34" s="1660"/>
      <c r="BU34" s="1660"/>
      <c r="BV34" s="1660"/>
      <c r="BW34" s="1660"/>
      <c r="BX34" s="1660"/>
      <c r="BY34" s="1667" t="s">
        <v>420</v>
      </c>
      <c r="BZ34" s="1660"/>
      <c r="CA34" s="1660"/>
      <c r="CB34" s="1660"/>
      <c r="CC34" s="1660"/>
      <c r="CD34" s="1660"/>
      <c r="CE34" s="1660"/>
      <c r="CF34" s="1667" t="s">
        <v>420</v>
      </c>
      <c r="CG34" s="1660"/>
      <c r="CH34" s="1660"/>
      <c r="CI34" s="1660"/>
      <c r="CJ34" s="1660"/>
      <c r="CK34" s="1660"/>
      <c r="CL34" s="1660"/>
      <c r="CM34" s="1667" t="s">
        <v>420</v>
      </c>
      <c r="CN34" s="1660"/>
      <c r="CO34" s="1660"/>
      <c r="CP34" s="1660"/>
      <c r="CQ34" s="1660"/>
      <c r="CR34" s="1660"/>
      <c r="CS34" s="1660"/>
      <c r="CT34" s="1667" t="s">
        <v>420</v>
      </c>
      <c r="CW34" s="360"/>
      <c r="CX34" s="360"/>
      <c r="CY34" s="360"/>
      <c r="CZ34" s="360"/>
      <c r="DA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101</v>
      </c>
      <c r="AK35" s="2106"/>
      <c r="AL35" s="2106"/>
      <c r="AM35" s="2106"/>
      <c r="AN35" s="2106"/>
      <c r="AO35" s="2106"/>
      <c r="AP35" s="2106"/>
      <c r="AQ35" s="2106" t="s">
        <v>101</v>
      </c>
      <c r="AR35" s="2106"/>
      <c r="AS35" s="2106"/>
      <c r="AT35" s="2106"/>
      <c r="AU35" s="2106"/>
      <c r="AV35" s="2106"/>
      <c r="AW35" s="2106"/>
      <c r="AX35" s="2106" t="s">
        <v>101</v>
      </c>
      <c r="AY35" s="2106"/>
      <c r="AZ35" s="2106"/>
      <c r="BA35" s="2106"/>
      <c r="BB35" s="2106"/>
      <c r="BC35" s="2106"/>
      <c r="BD35" s="2106"/>
      <c r="BE35" s="2106" t="s">
        <v>101</v>
      </c>
      <c r="BF35" s="2106"/>
      <c r="BG35" s="2106"/>
      <c r="BH35" s="2106"/>
      <c r="BI35" s="2106"/>
      <c r="BJ35" s="2106"/>
      <c r="BK35" s="2106"/>
      <c r="BL35" s="2106" t="s">
        <v>101</v>
      </c>
      <c r="BM35" s="2106"/>
      <c r="BN35" s="2106"/>
      <c r="BO35" s="2106"/>
      <c r="BP35" s="2106"/>
      <c r="BQ35" s="2106"/>
      <c r="BR35" s="2106"/>
      <c r="BS35" s="2106" t="s">
        <v>101</v>
      </c>
      <c r="BT35" s="2106"/>
      <c r="BU35" s="2106"/>
      <c r="BV35" s="2106"/>
      <c r="BW35" s="2106"/>
      <c r="BX35" s="2106"/>
      <c r="BY35" s="2106"/>
      <c r="BZ35" s="2106" t="s">
        <v>101</v>
      </c>
      <c r="CA35" s="2106"/>
      <c r="CB35" s="2106"/>
      <c r="CC35" s="2106"/>
      <c r="CD35" s="2106"/>
      <c r="CE35" s="2106"/>
      <c r="CF35" s="2106"/>
      <c r="CG35" s="2106" t="s">
        <v>101</v>
      </c>
      <c r="CH35" s="2106"/>
      <c r="CI35" s="2106"/>
      <c r="CJ35" s="2106"/>
      <c r="CK35" s="2106"/>
      <c r="CL35" s="2106"/>
      <c r="CM35" s="2106"/>
      <c r="CN35" s="2106" t="s">
        <v>101</v>
      </c>
      <c r="CO35" s="2106"/>
      <c r="CP35" s="2106"/>
      <c r="CQ35" s="2106"/>
      <c r="CR35" s="2106"/>
      <c r="CS35" s="2106"/>
      <c r="CT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2017" t="s">
        <v>293</v>
      </c>
      <c r="AK36" s="2017"/>
      <c r="AL36" s="2017"/>
      <c r="AM36" s="2017"/>
      <c r="AN36" s="2017"/>
      <c r="AO36" s="2017"/>
      <c r="AP36" s="2017"/>
      <c r="AQ36" s="2017" t="s">
        <v>293</v>
      </c>
      <c r="AR36" s="2017"/>
      <c r="AS36" s="2017"/>
      <c r="AT36" s="2017"/>
      <c r="AU36" s="2017"/>
      <c r="AV36" s="2017"/>
      <c r="AW36" s="2017"/>
      <c r="AX36" s="2017" t="s">
        <v>293</v>
      </c>
      <c r="AY36" s="2017"/>
      <c r="AZ36" s="2017"/>
      <c r="BA36" s="2017"/>
      <c r="BB36" s="2017"/>
      <c r="BC36" s="2017"/>
      <c r="BD36" s="2017"/>
      <c r="BE36" s="2017" t="s">
        <v>293</v>
      </c>
      <c r="BF36" s="2017"/>
      <c r="BG36" s="2017"/>
      <c r="BH36" s="2017"/>
      <c r="BI36" s="2017"/>
      <c r="BJ36" s="2017"/>
      <c r="BK36" s="2017"/>
      <c r="BL36" s="2017" t="s">
        <v>293</v>
      </c>
      <c r="BM36" s="2017"/>
      <c r="BN36" s="2017"/>
      <c r="BO36" s="2017"/>
      <c r="BP36" s="2017"/>
      <c r="BQ36" s="2017"/>
      <c r="BR36" s="2017"/>
      <c r="BS36" s="2017" t="s">
        <v>293</v>
      </c>
      <c r="BT36" s="2017"/>
      <c r="BU36" s="2017"/>
      <c r="BV36" s="2017"/>
      <c r="BW36" s="2017"/>
      <c r="BX36" s="2017"/>
      <c r="BY36" s="2017"/>
      <c r="BZ36" s="2017" t="s">
        <v>293</v>
      </c>
      <c r="CA36" s="2017"/>
      <c r="CB36" s="2017"/>
      <c r="CC36" s="2017"/>
      <c r="CD36" s="2017"/>
      <c r="CE36" s="2017"/>
      <c r="CF36" s="2017"/>
      <c r="CG36" s="2017" t="s">
        <v>293</v>
      </c>
      <c r="CH36" s="2017"/>
      <c r="CI36" s="2017"/>
      <c r="CJ36" s="2017"/>
      <c r="CK36" s="2017"/>
      <c r="CL36" s="2017"/>
      <c r="CM36" s="2017"/>
      <c r="CN36" s="2017" t="s">
        <v>293</v>
      </c>
      <c r="CO36" s="2017"/>
      <c r="CP36" s="2017"/>
      <c r="CQ36" s="2017"/>
      <c r="CR36" s="2017"/>
      <c r="CS36" s="2017"/>
      <c r="CT36" s="2017"/>
      <c r="CU36" s="1953"/>
      <c r="CV36" s="1953"/>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224" t="s">
        <v>422</v>
      </c>
      <c r="AK37" s="2225"/>
      <c r="AL37" s="2225"/>
      <c r="AM37" s="2225"/>
      <c r="AN37" s="2225"/>
      <c r="AO37" s="2226"/>
      <c r="AP37" s="2111" t="s">
        <v>423</v>
      </c>
      <c r="AQ37" s="2224" t="s">
        <v>422</v>
      </c>
      <c r="AR37" s="2225"/>
      <c r="AS37" s="2225"/>
      <c r="AT37" s="2225"/>
      <c r="AU37" s="2225"/>
      <c r="AV37" s="2226"/>
      <c r="AW37" s="2111" t="s">
        <v>423</v>
      </c>
      <c r="AX37" s="2224" t="s">
        <v>422</v>
      </c>
      <c r="AY37" s="2225"/>
      <c r="AZ37" s="2225"/>
      <c r="BA37" s="2225"/>
      <c r="BB37" s="2225"/>
      <c r="BC37" s="2226"/>
      <c r="BD37" s="2111" t="s">
        <v>423</v>
      </c>
      <c r="BE37" s="2224" t="s">
        <v>422</v>
      </c>
      <c r="BF37" s="2225"/>
      <c r="BG37" s="2225"/>
      <c r="BH37" s="2225"/>
      <c r="BI37" s="2225"/>
      <c r="BJ37" s="2226"/>
      <c r="BK37" s="2111" t="s">
        <v>423</v>
      </c>
      <c r="BL37" s="2224" t="s">
        <v>422</v>
      </c>
      <c r="BM37" s="2225"/>
      <c r="BN37" s="2225"/>
      <c r="BO37" s="2225"/>
      <c r="BP37" s="2225"/>
      <c r="BQ37" s="2226"/>
      <c r="BR37" s="2111" t="s">
        <v>423</v>
      </c>
      <c r="BS37" s="2224" t="s">
        <v>422</v>
      </c>
      <c r="BT37" s="2225"/>
      <c r="BU37" s="2225"/>
      <c r="BV37" s="2225"/>
      <c r="BW37" s="2225"/>
      <c r="BX37" s="2226"/>
      <c r="BY37" s="2111" t="s">
        <v>423</v>
      </c>
      <c r="BZ37" s="2224" t="s">
        <v>422</v>
      </c>
      <c r="CA37" s="2225"/>
      <c r="CB37" s="2225"/>
      <c r="CC37" s="2225"/>
      <c r="CD37" s="2225"/>
      <c r="CE37" s="2226"/>
      <c r="CF37" s="2111" t="s">
        <v>423</v>
      </c>
      <c r="CG37" s="2224" t="s">
        <v>422</v>
      </c>
      <c r="CH37" s="2225"/>
      <c r="CI37" s="2225"/>
      <c r="CJ37" s="2225"/>
      <c r="CK37" s="2225"/>
      <c r="CL37" s="2226"/>
      <c r="CM37" s="2111" t="s">
        <v>423</v>
      </c>
      <c r="CN37" s="2224" t="s">
        <v>422</v>
      </c>
      <c r="CO37" s="2225"/>
      <c r="CP37" s="2225"/>
      <c r="CQ37" s="2225"/>
      <c r="CR37" s="2225"/>
      <c r="CS37" s="2226"/>
      <c r="CT37" s="2111" t="s">
        <v>423</v>
      </c>
      <c r="CU37" s="2114" t="s">
        <v>425</v>
      </c>
      <c r="CV37" s="1953"/>
    </row>
    <row customHeight="1" ht="33.75">
      <c r="Q38" s="368"/>
      <c r="R38" s="368"/>
      <c r="S38" s="2107"/>
      <c r="T38" s="2044"/>
      <c r="U38" s="1026"/>
      <c r="V38" s="1369" t="s">
        <v>481</v>
      </c>
      <c r="W38" s="2100" t="s">
        <v>428</v>
      </c>
      <c r="X38" s="2102"/>
      <c r="Y38" s="2100" t="s">
        <v>429</v>
      </c>
      <c r="Z38" s="2101"/>
      <c r="AA38" s="2102"/>
      <c r="AB38" s="2112"/>
      <c r="AC38" s="1369" t="s">
        <v>481</v>
      </c>
      <c r="AD38" s="2100" t="s">
        <v>428</v>
      </c>
      <c r="AE38" s="2102"/>
      <c r="AF38" s="2100" t="s">
        <v>429</v>
      </c>
      <c r="AG38" s="2101"/>
      <c r="AH38" s="2102"/>
      <c r="AI38" s="2112"/>
      <c r="AJ38" s="2015" t="s">
        <v>481</v>
      </c>
      <c r="AK38" s="1937" t="s">
        <v>428</v>
      </c>
      <c r="AL38" s="1939"/>
      <c r="AM38" s="1937" t="s">
        <v>429</v>
      </c>
      <c r="AN38" s="2016"/>
      <c r="AO38" s="1939"/>
      <c r="AP38" s="2112"/>
      <c r="AQ38" s="2015" t="s">
        <v>481</v>
      </c>
      <c r="AR38" s="1937" t="s">
        <v>428</v>
      </c>
      <c r="AS38" s="1939"/>
      <c r="AT38" s="1937" t="s">
        <v>429</v>
      </c>
      <c r="AU38" s="2016"/>
      <c r="AV38" s="1939"/>
      <c r="AW38" s="2112"/>
      <c r="AX38" s="2015" t="s">
        <v>481</v>
      </c>
      <c r="AY38" s="1937" t="s">
        <v>428</v>
      </c>
      <c r="AZ38" s="1939"/>
      <c r="BA38" s="1937" t="s">
        <v>429</v>
      </c>
      <c r="BB38" s="2016"/>
      <c r="BC38" s="1939"/>
      <c r="BD38" s="2112"/>
      <c r="BE38" s="2015" t="s">
        <v>481</v>
      </c>
      <c r="BF38" s="1937" t="s">
        <v>428</v>
      </c>
      <c r="BG38" s="1939"/>
      <c r="BH38" s="1937" t="s">
        <v>429</v>
      </c>
      <c r="BI38" s="2016"/>
      <c r="BJ38" s="1939"/>
      <c r="BK38" s="2112"/>
      <c r="BL38" s="2015" t="s">
        <v>481</v>
      </c>
      <c r="BM38" s="1937" t="s">
        <v>428</v>
      </c>
      <c r="BN38" s="1939"/>
      <c r="BO38" s="1937" t="s">
        <v>429</v>
      </c>
      <c r="BP38" s="2016"/>
      <c r="BQ38" s="1939"/>
      <c r="BR38" s="2112"/>
      <c r="BS38" s="2015" t="s">
        <v>481</v>
      </c>
      <c r="BT38" s="1937" t="s">
        <v>428</v>
      </c>
      <c r="BU38" s="1939"/>
      <c r="BV38" s="1937" t="s">
        <v>429</v>
      </c>
      <c r="BW38" s="2016"/>
      <c r="BX38" s="1939"/>
      <c r="BY38" s="2112"/>
      <c r="BZ38" s="2015" t="s">
        <v>481</v>
      </c>
      <c r="CA38" s="1937" t="s">
        <v>428</v>
      </c>
      <c r="CB38" s="1939"/>
      <c r="CC38" s="1937" t="s">
        <v>429</v>
      </c>
      <c r="CD38" s="2016"/>
      <c r="CE38" s="1939"/>
      <c r="CF38" s="2112"/>
      <c r="CG38" s="2015" t="s">
        <v>481</v>
      </c>
      <c r="CH38" s="1937" t="s">
        <v>428</v>
      </c>
      <c r="CI38" s="1939"/>
      <c r="CJ38" s="1937" t="s">
        <v>429</v>
      </c>
      <c r="CK38" s="2016"/>
      <c r="CL38" s="1939"/>
      <c r="CM38" s="2112"/>
      <c r="CN38" s="2015" t="s">
        <v>481</v>
      </c>
      <c r="CO38" s="1937" t="s">
        <v>428</v>
      </c>
      <c r="CP38" s="1939"/>
      <c r="CQ38" s="1937" t="s">
        <v>429</v>
      </c>
      <c r="CR38" s="2016"/>
      <c r="CS38" s="1939"/>
      <c r="CT38" s="2112"/>
      <c r="CU38" s="2115"/>
      <c r="CV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369" t="s">
        <v>484</v>
      </c>
      <c r="W39" s="1224" t="s">
        <v>485</v>
      </c>
      <c r="X39" s="1224" t="s">
        <v>486</v>
      </c>
      <c r="Y39" s="1374" t="s">
        <v>439</v>
      </c>
      <c r="Z39" s="2103" t="s">
        <v>440</v>
      </c>
      <c r="AA39" s="2104"/>
      <c r="AB39" s="2113"/>
      <c r="AC39" s="1369" t="s">
        <v>484</v>
      </c>
      <c r="AD39" s="1224" t="s">
        <v>485</v>
      </c>
      <c r="AE39" s="1224" t="s">
        <v>486</v>
      </c>
      <c r="AF39" s="1374" t="s">
        <v>439</v>
      </c>
      <c r="AG39" s="2103" t="s">
        <v>440</v>
      </c>
      <c r="AH39" s="2104"/>
      <c r="AI39" s="2113"/>
      <c r="AJ39" s="2015" t="s">
        <v>484</v>
      </c>
      <c r="AK39" s="2360" t="s">
        <v>485</v>
      </c>
      <c r="AL39" s="2360" t="s">
        <v>486</v>
      </c>
      <c r="AM39" s="2360" t="s">
        <v>439</v>
      </c>
      <c r="AN39" s="2050" t="s">
        <v>440</v>
      </c>
      <c r="AO39" s="2066"/>
      <c r="AP39" s="2113"/>
      <c r="AQ39" s="2015" t="s">
        <v>484</v>
      </c>
      <c r="AR39" s="2360" t="s">
        <v>485</v>
      </c>
      <c r="AS39" s="2360" t="s">
        <v>486</v>
      </c>
      <c r="AT39" s="2360" t="s">
        <v>439</v>
      </c>
      <c r="AU39" s="2050" t="s">
        <v>440</v>
      </c>
      <c r="AV39" s="2066"/>
      <c r="AW39" s="2113"/>
      <c r="AX39" s="2015" t="s">
        <v>484</v>
      </c>
      <c r="AY39" s="2360" t="s">
        <v>485</v>
      </c>
      <c r="AZ39" s="2360" t="s">
        <v>486</v>
      </c>
      <c r="BA39" s="2360" t="s">
        <v>439</v>
      </c>
      <c r="BB39" s="2050" t="s">
        <v>440</v>
      </c>
      <c r="BC39" s="2066"/>
      <c r="BD39" s="2113"/>
      <c r="BE39" s="2015" t="s">
        <v>484</v>
      </c>
      <c r="BF39" s="2360" t="s">
        <v>485</v>
      </c>
      <c r="BG39" s="2360" t="s">
        <v>486</v>
      </c>
      <c r="BH39" s="2360" t="s">
        <v>439</v>
      </c>
      <c r="BI39" s="2050" t="s">
        <v>440</v>
      </c>
      <c r="BJ39" s="2066"/>
      <c r="BK39" s="2113"/>
      <c r="BL39" s="2015" t="s">
        <v>484</v>
      </c>
      <c r="BM39" s="2360" t="s">
        <v>485</v>
      </c>
      <c r="BN39" s="2360" t="s">
        <v>486</v>
      </c>
      <c r="BO39" s="2360" t="s">
        <v>439</v>
      </c>
      <c r="BP39" s="2050" t="s">
        <v>440</v>
      </c>
      <c r="BQ39" s="2066"/>
      <c r="BR39" s="2113"/>
      <c r="BS39" s="2015" t="s">
        <v>484</v>
      </c>
      <c r="BT39" s="2360" t="s">
        <v>485</v>
      </c>
      <c r="BU39" s="2360" t="s">
        <v>486</v>
      </c>
      <c r="BV39" s="2360" t="s">
        <v>439</v>
      </c>
      <c r="BW39" s="2050" t="s">
        <v>440</v>
      </c>
      <c r="BX39" s="2066"/>
      <c r="BY39" s="2113"/>
      <c r="BZ39" s="2015" t="s">
        <v>484</v>
      </c>
      <c r="CA39" s="2360" t="s">
        <v>485</v>
      </c>
      <c r="CB39" s="2360" t="s">
        <v>486</v>
      </c>
      <c r="CC39" s="2360" t="s">
        <v>439</v>
      </c>
      <c r="CD39" s="2050" t="s">
        <v>440</v>
      </c>
      <c r="CE39" s="2066"/>
      <c r="CF39" s="2113"/>
      <c r="CG39" s="2015" t="s">
        <v>484</v>
      </c>
      <c r="CH39" s="2360" t="s">
        <v>485</v>
      </c>
      <c r="CI39" s="2360" t="s">
        <v>486</v>
      </c>
      <c r="CJ39" s="2360" t="s">
        <v>439</v>
      </c>
      <c r="CK39" s="2050" t="s">
        <v>440</v>
      </c>
      <c r="CL39" s="2066"/>
      <c r="CM39" s="2113"/>
      <c r="CN39" s="2015" t="s">
        <v>484</v>
      </c>
      <c r="CO39" s="2360" t="s">
        <v>485</v>
      </c>
      <c r="CP39" s="2360" t="s">
        <v>486</v>
      </c>
      <c r="CQ39" s="2360" t="s">
        <v>439</v>
      </c>
      <c r="CR39" s="2050" t="s">
        <v>440</v>
      </c>
      <c r="CS39" s="2066"/>
      <c r="CT39" s="2113"/>
      <c r="CU39" s="2116"/>
      <c r="CV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2105">
        <f>OFFSET(BS40,0,-1)+1</f>
        <v>3</v>
      </c>
      <c r="BT40" s="2105">
        <f>OFFSET(BT40,0,-1)+1</f>
        <v>4</v>
      </c>
      <c r="BU40" s="2105">
        <f>OFFSET(BU40,0,-1)+1</f>
        <v>5</v>
      </c>
      <c r="BV40" s="2105">
        <f>OFFSET(BV40,0,-1)+1</f>
        <v>6</v>
      </c>
      <c r="BW40" s="2105">
        <f>OFFSET(BW40,0,-1)+1</f>
        <v>7</v>
      </c>
      <c r="BX40" s="2105"/>
      <c r="BY40" s="2105">
        <f>OFFSET(BY40,0,-2)+1</f>
        <v>8</v>
      </c>
      <c r="BZ40" s="2105">
        <f>OFFSET(BZ40,0,-1)+1</f>
        <v>3</v>
      </c>
      <c r="CA40" s="2105">
        <f>OFFSET(CA40,0,-1)+1</f>
        <v>4</v>
      </c>
      <c r="CB40" s="2105">
        <f>OFFSET(CB40,0,-1)+1</f>
        <v>5</v>
      </c>
      <c r="CC40" s="2105">
        <f>OFFSET(CC40,0,-1)+1</f>
        <v>6</v>
      </c>
      <c r="CD40" s="2105">
        <f>OFFSET(CD40,0,-1)+1</f>
        <v>7</v>
      </c>
      <c r="CE40" s="2105"/>
      <c r="CF40" s="2105">
        <f>OFFSET(CF40,0,-2)+1</f>
        <v>8</v>
      </c>
      <c r="CG40" s="2105">
        <f>OFFSET(CG40,0,-1)+1</f>
        <v>3</v>
      </c>
      <c r="CH40" s="2105">
        <f>OFFSET(CH40,0,-1)+1</f>
        <v>4</v>
      </c>
      <c r="CI40" s="2105">
        <f>OFFSET(CI40,0,-1)+1</f>
        <v>5</v>
      </c>
      <c r="CJ40" s="2105">
        <f>OFFSET(CJ40,0,-1)+1</f>
        <v>6</v>
      </c>
      <c r="CK40" s="2105">
        <f>OFFSET(CK40,0,-1)+1</f>
        <v>7</v>
      </c>
      <c r="CL40" s="2105"/>
      <c r="CM40" s="2105">
        <f>OFFSET(CM40,0,-2)+1</f>
        <v>8</v>
      </c>
      <c r="CN40" s="2105">
        <f>OFFSET(CN40,0,-1)+1</f>
        <v>3</v>
      </c>
      <c r="CO40" s="2105">
        <f>OFFSET(CO40,0,-1)+1</f>
        <v>4</v>
      </c>
      <c r="CP40" s="2105">
        <f>OFFSET(CP40,0,-1)+1</f>
        <v>5</v>
      </c>
      <c r="CQ40" s="2105">
        <f>OFFSET(CQ40,0,-1)+1</f>
        <v>6</v>
      </c>
      <c r="CR40" s="2105">
        <f>OFFSET(CR40,0,-1)+1</f>
        <v>7</v>
      </c>
      <c r="CS40" s="2105"/>
      <c r="CT40" s="2105">
        <f>OFFSET(CT40,0,-2)+1</f>
        <v>8</v>
      </c>
      <c r="CU40" s="1250">
        <f>OFFSET(CU40,0,-1)</f>
        <v>14</v>
      </c>
      <c r="CV40" s="1370">
        <f>OFFSET(CV40,0,-1)+1</f>
        <v>15</v>
      </c>
      <c r="CW40" s="507"/>
      <c r="CX40" s="507"/>
      <c r="CY40" s="507"/>
      <c r="CZ40" s="507"/>
      <c r="DA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125</v>
      </c>
      <c r="U41" s="280"/>
      <c r="V41" s="2083"/>
      <c r="W41" s="2084"/>
      <c r="X41" s="2084"/>
      <c r="Y41" s="2084"/>
      <c r="Z41" s="2084"/>
      <c r="AA41" s="2084"/>
      <c r="AB41" s="2085"/>
      <c r="AC41" s="2083" t="str">
        <f>INDEX(PT_DIFFERENTIATION_NTAR,MATCH(A41,PT_DIFFERENTIATION_NTAR_ID,0))</f>
        <v>Тариф на холодную питьевую воду</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3"/>
      <c r="BT41" s="2084"/>
      <c r="BU41" s="2084"/>
      <c r="BV41" s="2084"/>
      <c r="BW41" s="2084"/>
      <c r="BX41" s="2084"/>
      <c r="BY41" s="2085"/>
      <c r="BZ41" s="2083"/>
      <c r="CA41" s="2084"/>
      <c r="CB41" s="2084"/>
      <c r="CC41" s="2084"/>
      <c r="CD41" s="2084"/>
      <c r="CE41" s="2084"/>
      <c r="CF41" s="2085"/>
      <c r="CG41" s="2083"/>
      <c r="CH41" s="2084"/>
      <c r="CI41" s="2084"/>
      <c r="CJ41" s="2084"/>
      <c r="CK41" s="2084"/>
      <c r="CL41" s="2084"/>
      <c r="CM41" s="2085"/>
      <c r="CN41" s="2083"/>
      <c r="CO41" s="2084"/>
      <c r="CP41" s="2084"/>
      <c r="CQ41" s="2084"/>
      <c r="CR41" s="2084"/>
      <c r="CS41" s="2084"/>
      <c r="CT41" s="2085"/>
      <c r="CU41" s="2085"/>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96"/>
      <c r="CY41" s="496" t="str">
        <f>IF(T41="","",T41)</f>
        <v>Наименование тарифа</v>
      </c>
      <c r="CZ41" s="496"/>
      <c r="DA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392</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3"/>
      <c r="BT42" s="2084"/>
      <c r="BU42" s="2084"/>
      <c r="BV42" s="2084"/>
      <c r="BW42" s="2084"/>
      <c r="BX42" s="2084"/>
      <c r="BY42" s="2085"/>
      <c r="BZ42" s="2083"/>
      <c r="CA42" s="2084"/>
      <c r="CB42" s="2084"/>
      <c r="CC42" s="2084"/>
      <c r="CD42" s="2084"/>
      <c r="CE42" s="2084"/>
      <c r="CF42" s="2085"/>
      <c r="CG42" s="2083"/>
      <c r="CH42" s="2084"/>
      <c r="CI42" s="2084"/>
      <c r="CJ42" s="2084"/>
      <c r="CK42" s="2084"/>
      <c r="CL42" s="2084"/>
      <c r="CM42" s="2085"/>
      <c r="CN42" s="2083"/>
      <c r="CO42" s="2084"/>
      <c r="CP42" s="2084"/>
      <c r="CQ42" s="2084"/>
      <c r="CR42" s="2084"/>
      <c r="CS42" s="2084"/>
      <c r="CT42" s="2085"/>
      <c r="CU42" s="2085"/>
      <c r="CV42" s="1273" t="s">
        <v>393</v>
      </c>
      <c r="CX42" s="496"/>
      <c r="CY42" s="496" t="str">
        <f>IF(T42="","",T42)</f>
        <v>Территория действия тарифа</v>
      </c>
      <c r="CZ42" s="496"/>
      <c r="DA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473</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3"/>
      <c r="BT43" s="2084"/>
      <c r="BU43" s="2084"/>
      <c r="BV43" s="2084"/>
      <c r="BW43" s="2084"/>
      <c r="BX43" s="2084"/>
      <c r="BY43" s="2085"/>
      <c r="BZ43" s="2083"/>
      <c r="CA43" s="2084"/>
      <c r="CB43" s="2084"/>
      <c r="CC43" s="2084"/>
      <c r="CD43" s="2084"/>
      <c r="CE43" s="2084"/>
      <c r="CF43" s="2085"/>
      <c r="CG43" s="2083"/>
      <c r="CH43" s="2084"/>
      <c r="CI43" s="2084"/>
      <c r="CJ43" s="2084"/>
      <c r="CK43" s="2084"/>
      <c r="CL43" s="2084"/>
      <c r="CM43" s="2085"/>
      <c r="CN43" s="2083"/>
      <c r="CO43" s="2084"/>
      <c r="CP43" s="2084"/>
      <c r="CQ43" s="2084"/>
      <c r="CR43" s="2084"/>
      <c r="CS43" s="2084"/>
      <c r="CT43" s="2085"/>
      <c r="CU43" s="2085"/>
      <c r="CV43" s="1273" t="s">
        <v>474</v>
      </c>
      <c r="CX43" s="496"/>
      <c r="CY43" s="496" t="str">
        <f>IF(T43="","",T43)</f>
        <v>Наименование централизованной системы холодного водоснабжения</v>
      </c>
      <c r="CZ43" s="496"/>
      <c r="DA43" s="496"/>
    </row>
    <row customHeight="1" ht="23.25">
      <c r="A44" s="1380" t="s">
        <v>216</v>
      </c>
      <c r="B44" s="1380" t="s">
        <v>217</v>
      </c>
      <c r="C44" s="1380" t="s">
        <v>218</v>
      </c>
      <c r="D44" s="1380" t="s">
        <v>487</v>
      </c>
      <c r="E44" s="2090"/>
      <c r="F44" s="2090"/>
      <c r="G44" s="2090"/>
      <c r="H44" s="2090"/>
      <c r="I44" s="2091" t="str">
        <f>S43&amp;".1"</f>
        <v>1.1.1.1</v>
      </c>
      <c r="J44" s="1380"/>
      <c r="K44" s="1380"/>
      <c r="L44" s="1381"/>
      <c r="P44" s="2093">
        <v>1</v>
      </c>
      <c r="Q44" s="1371"/>
      <c r="R44" s="344"/>
      <c r="S44" s="1375" t="str">
        <f>$I44</f>
        <v>1.1.1.1</v>
      </c>
      <c r="T44" s="266" t="s">
        <v>475</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76"/>
      <c r="BT44" s="2177"/>
      <c r="BU44" s="2177"/>
      <c r="BV44" s="2177"/>
      <c r="BW44" s="2177"/>
      <c r="BX44" s="2177"/>
      <c r="BY44" s="2178"/>
      <c r="BZ44" s="2176"/>
      <c r="CA44" s="2177"/>
      <c r="CB44" s="2177"/>
      <c r="CC44" s="2177"/>
      <c r="CD44" s="2177"/>
      <c r="CE44" s="2177"/>
      <c r="CF44" s="2178"/>
      <c r="CG44" s="2176"/>
      <c r="CH44" s="2177"/>
      <c r="CI44" s="2177"/>
      <c r="CJ44" s="2177"/>
      <c r="CK44" s="2177"/>
      <c r="CL44" s="2177"/>
      <c r="CM44" s="2178"/>
      <c r="CN44" s="2176"/>
      <c r="CO44" s="2177"/>
      <c r="CP44" s="2177"/>
      <c r="CQ44" s="2177"/>
      <c r="CR44" s="2177"/>
      <c r="CS44" s="2177"/>
      <c r="CT44" s="2178"/>
      <c r="CU44" s="2181"/>
      <c r="CV44" s="1273" t="s">
        <v>476</v>
      </c>
      <c r="CX44" s="496"/>
      <c r="CY44" s="496" t="str">
        <f>IF(T44="","",T44)</f>
        <v>Наименование признака дифференциации</v>
      </c>
      <c r="CZ44" s="496"/>
      <c r="DA44" s="496"/>
    </row>
    <row customHeight="1" ht="23.25">
      <c r="A45" s="1380" t="s">
        <v>216</v>
      </c>
      <c r="B45" s="1380" t="s">
        <v>217</v>
      </c>
      <c r="C45" s="1380" t="s">
        <v>218</v>
      </c>
      <c r="D45" s="1380" t="s">
        <v>487</v>
      </c>
      <c r="E45" s="2090"/>
      <c r="F45" s="2090"/>
      <c r="G45" s="2090"/>
      <c r="H45" s="2090"/>
      <c r="I45" s="2092"/>
      <c r="J45" s="2091" t="str">
        <f>I44&amp;".1"</f>
        <v>1.1.1.1.1</v>
      </c>
      <c r="K45" s="1380"/>
      <c r="L45" s="1381" t="s">
        <v>401</v>
      </c>
      <c r="P45" s="2093"/>
      <c r="Q45" s="2093">
        <v>1</v>
      </c>
      <c r="R45" s="345"/>
      <c r="S45" s="1375" t="str">
        <f>$J45</f>
        <v>1.1.1.1.1</v>
      </c>
      <c r="T45" s="267" t="s">
        <v>402</v>
      </c>
      <c r="U45" s="280"/>
      <c r="V45" s="2077"/>
      <c r="W45" s="2078"/>
      <c r="X45" s="2078"/>
      <c r="Y45" s="2078"/>
      <c r="Z45" s="2078"/>
      <c r="AA45" s="2078"/>
      <c r="AB45" s="2079"/>
      <c r="AC45" s="2077" t="s">
        <v>488</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7"/>
      <c r="BT45" s="2078"/>
      <c r="BU45" s="2078"/>
      <c r="BV45" s="2078"/>
      <c r="BW45" s="2078"/>
      <c r="BX45" s="2078"/>
      <c r="BY45" s="2079"/>
      <c r="BZ45" s="2077"/>
      <c r="CA45" s="2078"/>
      <c r="CB45" s="2078"/>
      <c r="CC45" s="2078"/>
      <c r="CD45" s="2078"/>
      <c r="CE45" s="2078"/>
      <c r="CF45" s="2079"/>
      <c r="CG45" s="2077"/>
      <c r="CH45" s="2078"/>
      <c r="CI45" s="2078"/>
      <c r="CJ45" s="2078"/>
      <c r="CK45" s="2078"/>
      <c r="CL45" s="2078"/>
      <c r="CM45" s="2079"/>
      <c r="CN45" s="2077"/>
      <c r="CO45" s="2078"/>
      <c r="CP45" s="2078"/>
      <c r="CQ45" s="2078"/>
      <c r="CR45" s="2078"/>
      <c r="CS45" s="2078"/>
      <c r="CT45" s="2079"/>
      <c r="CU45" s="2079"/>
      <c r="CV45" s="1324" t="s">
        <v>477</v>
      </c>
      <c r="CX45" s="496"/>
      <c r="CY45" s="496" t="str">
        <f>IF(T45="","",T45)</f>
        <v>Группа потребителей</v>
      </c>
      <c r="CZ45" s="496"/>
      <c r="DA45" s="496"/>
    </row>
    <row customHeight="1" ht="23.25">
      <c r="A46" s="1380" t="s">
        <v>216</v>
      </c>
      <c r="B46" s="1380" t="s">
        <v>217</v>
      </c>
      <c r="C46" s="1380" t="s">
        <v>218</v>
      </c>
      <c r="D46" s="1380" t="s">
        <v>487</v>
      </c>
      <c r="E46" s="2090"/>
      <c r="F46" s="2090"/>
      <c r="G46" s="2090"/>
      <c r="H46" s="2090"/>
      <c r="I46" s="2092"/>
      <c r="J46" s="2092"/>
      <c r="K46" s="2091" t="str">
        <f>J45&amp;".1"</f>
        <v>1.1.1.1.1.1</v>
      </c>
      <c r="L46" s="1381"/>
      <c r="P46" s="2093"/>
      <c r="Q46" s="2093"/>
      <c r="R46" s="345">
        <v>1</v>
      </c>
      <c r="S46" s="1375" t="str">
        <f>$K46</f>
        <v>1.1.1.1.1.1</v>
      </c>
      <c r="T46" s="1454" t="s">
        <v>489</v>
      </c>
      <c r="U46" s="280"/>
      <c r="V46" s="746"/>
      <c r="W46" s="746"/>
      <c r="X46" s="1272"/>
      <c r="Y46" s="2425"/>
      <c r="Z46" s="1963" t="s">
        <v>60</v>
      </c>
      <c r="AA46" s="2096"/>
      <c r="AB46" s="1963" t="s">
        <v>60</v>
      </c>
      <c r="AC46" s="746">
        <v>24.88</v>
      </c>
      <c r="AD46" s="746"/>
      <c r="AE46" s="1272"/>
      <c r="AF46" s="2425">
        <v>45292.63459490741</v>
      </c>
      <c r="AG46" s="1963" t="s">
        <v>60</v>
      </c>
      <c r="AH46" s="2096">
        <v>45473.6346875</v>
      </c>
      <c r="AI46" s="1963" t="s">
        <v>60</v>
      </c>
      <c r="AJ46" s="746">
        <v>26.12</v>
      </c>
      <c r="AK46" s="746"/>
      <c r="AL46" s="1272"/>
      <c r="AM46" s="2425">
        <v>45474.63664351852</v>
      </c>
      <c r="AN46" s="1963" t="s">
        <v>60</v>
      </c>
      <c r="AO46" s="2096">
        <v>45657.63717592593</v>
      </c>
      <c r="AP46" s="1963" t="s">
        <v>60</v>
      </c>
      <c r="AQ46" s="746">
        <v>26.12</v>
      </c>
      <c r="AR46" s="746"/>
      <c r="AS46" s="1272"/>
      <c r="AT46" s="2425">
        <v>45658.640127314815</v>
      </c>
      <c r="AU46" s="1963" t="s">
        <v>60</v>
      </c>
      <c r="AV46" s="2096">
        <v>45838.64084490741</v>
      </c>
      <c r="AW46" s="1963" t="s">
        <v>60</v>
      </c>
      <c r="AX46" s="746">
        <v>27.43</v>
      </c>
      <c r="AY46" s="746"/>
      <c r="AZ46" s="1272"/>
      <c r="BA46" s="2425">
        <v>45839.642233796294</v>
      </c>
      <c r="BB46" s="1963" t="s">
        <v>60</v>
      </c>
      <c r="BC46" s="2096">
        <v>46022.6427662037</v>
      </c>
      <c r="BD46" s="1963" t="s">
        <v>60</v>
      </c>
      <c r="BE46" s="746">
        <v>27.43</v>
      </c>
      <c r="BF46" s="746"/>
      <c r="BG46" s="1272"/>
      <c r="BH46" s="2425">
        <v>46023.64381944444</v>
      </c>
      <c r="BI46" s="1963" t="s">
        <v>60</v>
      </c>
      <c r="BJ46" s="2096">
        <v>46203.64449074074</v>
      </c>
      <c r="BK46" s="1963" t="s">
        <v>60</v>
      </c>
      <c r="BL46" s="746">
        <v>28.8</v>
      </c>
      <c r="BM46" s="746"/>
      <c r="BN46" s="1272"/>
      <c r="BO46" s="2425">
        <v>46204.645636574074</v>
      </c>
      <c r="BP46" s="1963" t="s">
        <v>60</v>
      </c>
      <c r="BQ46" s="2096">
        <v>46387.64644675926</v>
      </c>
      <c r="BR46" s="1963" t="s">
        <v>60</v>
      </c>
      <c r="BS46" s="746">
        <v>28.8</v>
      </c>
      <c r="BT46" s="746"/>
      <c r="BU46" s="1272"/>
      <c r="BV46" s="2425">
        <v>46388.6472337963</v>
      </c>
      <c r="BW46" s="1963" t="s">
        <v>60</v>
      </c>
      <c r="BX46" s="2096">
        <v>46568.64829861111</v>
      </c>
      <c r="BY46" s="1963" t="s">
        <v>60</v>
      </c>
      <c r="BZ46" s="746">
        <v>30.24</v>
      </c>
      <c r="CA46" s="746"/>
      <c r="CB46" s="1272"/>
      <c r="CC46" s="2425">
        <v>46569.650185185186</v>
      </c>
      <c r="CD46" s="1963" t="s">
        <v>60</v>
      </c>
      <c r="CE46" s="2096">
        <v>46752.65329861111</v>
      </c>
      <c r="CF46" s="1963" t="s">
        <v>60</v>
      </c>
      <c r="CG46" s="746">
        <v>30.24</v>
      </c>
      <c r="CH46" s="746"/>
      <c r="CI46" s="1272"/>
      <c r="CJ46" s="2425">
        <v>46753.654270833336</v>
      </c>
      <c r="CK46" s="1963" t="s">
        <v>60</v>
      </c>
      <c r="CL46" s="2096">
        <v>46934.65487268518</v>
      </c>
      <c r="CM46" s="1963" t="s">
        <v>60</v>
      </c>
      <c r="CN46" s="746">
        <v>31.75</v>
      </c>
      <c r="CO46" s="746"/>
      <c r="CP46" s="1272"/>
      <c r="CQ46" s="2425">
        <v>46935.65667824074</v>
      </c>
      <c r="CR46" s="1963" t="s">
        <v>60</v>
      </c>
      <c r="CS46" s="2096">
        <v>47118.65767361111</v>
      </c>
      <c r="CT46" s="1963" t="s">
        <v>60</v>
      </c>
      <c r="CU46" s="1455"/>
      <c r="CV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07">
        <f>STRCHECKDATE(V47:CU47)</f>
      </c>
      <c r="CX46" s="496"/>
      <c r="CY46" s="496" t="str">
        <f>IF(T46="","",T46)</f>
        <v>население</v>
      </c>
      <c r="CZ46" s="496"/>
      <c r="DA46" s="496"/>
    </row>
    <row customHeight="1" ht="0">
      <c r="A47" s="1380" t="s">
        <v>216</v>
      </c>
      <c r="B47" s="1380" t="s">
        <v>217</v>
      </c>
      <c r="C47" s="1380" t="s">
        <v>218</v>
      </c>
      <c r="D47" s="1380" t="s">
        <v>487</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45292.63459490741-45473.6346875</v>
      </c>
      <c r="AF47" s="2095"/>
      <c r="AG47" s="1963"/>
      <c r="AH47" s="2097"/>
      <c r="AI47" s="1963"/>
      <c r="AJ47" s="312"/>
      <c r="AK47" s="312"/>
      <c r="AL47" s="316" t="str">
        <f>AM46&amp;"-"&amp;AO46</f>
        <v>45474.63664351852-45657.63717592593</v>
      </c>
      <c r="AM47" s="2134"/>
      <c r="AN47" s="1963"/>
      <c r="AO47" s="2097"/>
      <c r="AP47" s="1963"/>
      <c r="AQ47" s="312"/>
      <c r="AR47" s="312"/>
      <c r="AS47" s="316" t="str">
        <f>AT46&amp;"-"&amp;AV46</f>
        <v>45658.640127314815-45838.64084490741</v>
      </c>
      <c r="AT47" s="2134"/>
      <c r="AU47" s="1963"/>
      <c r="AV47" s="2097"/>
      <c r="AW47" s="1963"/>
      <c r="AX47" s="312"/>
      <c r="AY47" s="312"/>
      <c r="AZ47" s="316" t="str">
        <f>BA46&amp;"-"&amp;BC46</f>
        <v>45839.642233796294-46022.6427662037</v>
      </c>
      <c r="BA47" s="2134"/>
      <c r="BB47" s="1963"/>
      <c r="BC47" s="2097"/>
      <c r="BD47" s="1963"/>
      <c r="BE47" s="312"/>
      <c r="BF47" s="312"/>
      <c r="BG47" s="316" t="str">
        <f>BH46&amp;"-"&amp;BJ46</f>
        <v>46023.64381944444-46203.64449074074</v>
      </c>
      <c r="BH47" s="2134"/>
      <c r="BI47" s="1963"/>
      <c r="BJ47" s="2097"/>
      <c r="BK47" s="1963"/>
      <c r="BL47" s="312"/>
      <c r="BM47" s="312"/>
      <c r="BN47" s="316" t="str">
        <f>BO46&amp;"-"&amp;BQ46</f>
        <v>46204.645636574074-46387.64644675926</v>
      </c>
      <c r="BO47" s="2134"/>
      <c r="BP47" s="1963"/>
      <c r="BQ47" s="2097"/>
      <c r="BR47" s="1963"/>
      <c r="BS47" s="312"/>
      <c r="BT47" s="312"/>
      <c r="BU47" s="316" t="str">
        <f>BV46&amp;"-"&amp;BX46</f>
        <v>46388.6472337963-46568.64829861111</v>
      </c>
      <c r="BV47" s="2134"/>
      <c r="BW47" s="1963"/>
      <c r="BX47" s="2097"/>
      <c r="BY47" s="1963"/>
      <c r="BZ47" s="312"/>
      <c r="CA47" s="312"/>
      <c r="CB47" s="316" t="str">
        <f>CC46&amp;"-"&amp;CE46</f>
        <v>46569.650185185186-46752.65329861111</v>
      </c>
      <c r="CC47" s="2134"/>
      <c r="CD47" s="1963"/>
      <c r="CE47" s="2097"/>
      <c r="CF47" s="1963"/>
      <c r="CG47" s="312"/>
      <c r="CH47" s="312"/>
      <c r="CI47" s="316" t="str">
        <f>CJ46&amp;"-"&amp;CL46</f>
        <v>46753.654270833336-46934.65487268518</v>
      </c>
      <c r="CJ47" s="2134"/>
      <c r="CK47" s="1963"/>
      <c r="CL47" s="2097"/>
      <c r="CM47" s="1963"/>
      <c r="CN47" s="312"/>
      <c r="CO47" s="312"/>
      <c r="CP47" s="316" t="str">
        <f>CQ46&amp;"-"&amp;CS46</f>
        <v>46935.65667824074-47118.65767361111</v>
      </c>
      <c r="CQ47" s="2134"/>
      <c r="CR47" s="1963"/>
      <c r="CS47" s="2097"/>
      <c r="CT47" s="1963"/>
      <c r="CU47" s="1456"/>
      <c r="CV47" s="2182"/>
      <c r="CX47" s="496"/>
      <c r="CY47" s="496" t="str">
        <f>IF(T47="","",T47)</f>
        <v/>
      </c>
      <c r="CZ47" s="496"/>
      <c r="DA47" s="496"/>
    </row>
    <row customHeight="1" ht="21">
      <c r="A48" s="1380" t="s">
        <v>216</v>
      </c>
      <c r="B48" s="1380" t="s">
        <v>217</v>
      </c>
      <c r="C48" s="1380" t="s">
        <v>218</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2673"/>
      <c r="AK48" s="2674"/>
      <c r="AL48" s="2675"/>
      <c r="AM48" s="2676"/>
      <c r="AN48" s="2677"/>
      <c r="AO48" s="2678"/>
      <c r="AP48" s="2679"/>
      <c r="AQ48" s="2680"/>
      <c r="AR48" s="2681"/>
      <c r="AS48" s="2682"/>
      <c r="AT48" s="2683"/>
      <c r="AU48" s="2684"/>
      <c r="AV48" s="2685"/>
      <c r="AW48" s="2686"/>
      <c r="AX48" s="2687"/>
      <c r="AY48" s="2688"/>
      <c r="AZ48" s="2689"/>
      <c r="BA48" s="2690"/>
      <c r="BB48" s="2691"/>
      <c r="BC48" s="2692"/>
      <c r="BD48" s="2693"/>
      <c r="BE48" s="2694"/>
      <c r="BF48" s="2695"/>
      <c r="BG48" s="2696"/>
      <c r="BH48" s="2697"/>
      <c r="BI48" s="2698"/>
      <c r="BJ48" s="2699"/>
      <c r="BK48" s="2700"/>
      <c r="BL48" s="2701"/>
      <c r="BM48" s="2702"/>
      <c r="BN48" s="2703"/>
      <c r="BO48" s="2704"/>
      <c r="BP48" s="2705"/>
      <c r="BQ48" s="2706"/>
      <c r="BR48" s="2707"/>
      <c r="BS48" s="2708"/>
      <c r="BT48" s="2709"/>
      <c r="BU48" s="2710"/>
      <c r="BV48" s="2711"/>
      <c r="BW48" s="2712"/>
      <c r="BX48" s="2713"/>
      <c r="BY48" s="2714"/>
      <c r="BZ48" s="2715"/>
      <c r="CA48" s="2716"/>
      <c r="CB48" s="2717"/>
      <c r="CC48" s="2718"/>
      <c r="CD48" s="2719"/>
      <c r="CE48" s="2720"/>
      <c r="CF48" s="2721"/>
      <c r="CG48" s="2722"/>
      <c r="CH48" s="2723"/>
      <c r="CI48" s="2724"/>
      <c r="CJ48" s="2725"/>
      <c r="CK48" s="2726"/>
      <c r="CL48" s="2727"/>
      <c r="CM48" s="2728"/>
      <c r="CN48" s="2729"/>
      <c r="CO48" s="2730"/>
      <c r="CP48" s="2731"/>
      <c r="CQ48" s="2732"/>
      <c r="CR48" s="2733"/>
      <c r="CS48" s="2734"/>
      <c r="CT48" s="2735"/>
      <c r="CU48" s="359"/>
      <c r="CV48" s="1273" t="s">
        <v>479</v>
      </c>
      <c r="CX48" s="496"/>
      <c r="CY48" s="496" t="str">
        <f>IF(T48="","",T48)</f>
        <v>Добавить значение признака дифференциации</v>
      </c>
      <c r="CZ48" s="496"/>
      <c r="DA48" s="496"/>
    </row>
    <row s="2437" customFormat="1" customHeight="1" ht="23.25">
      <c r="A49" s="1380"/>
      <c r="B49" s="1380"/>
      <c r="C49" s="1380"/>
      <c r="D49" s="1380"/>
      <c r="E49" s="2090"/>
      <c r="F49" s="2090"/>
      <c r="G49" s="2090"/>
      <c r="H49" s="2090"/>
      <c r="I49" s="2092"/>
      <c r="J49" s="2091" t="str">
        <f>I44&amp;".2"</f>
        <v>1.1.1.1.2</v>
      </c>
      <c r="K49" s="1380"/>
      <c r="L49" s="1386" t="s">
        <v>401</v>
      </c>
      <c r="M49" s="1801"/>
      <c r="N49" s="1801"/>
      <c r="O49" s="1801"/>
      <c r="P49" s="2205"/>
      <c r="Q49" s="678" t="s">
        <v>101</v>
      </c>
      <c r="R49" s="345"/>
      <c r="S49" s="2107" t="str">
        <f>$J49</f>
        <v>1.1.1.1.2</v>
      </c>
      <c r="T49" s="267" t="s">
        <v>402</v>
      </c>
      <c r="U49" s="280"/>
      <c r="V49" s="2077"/>
      <c r="W49" s="2078"/>
      <c r="X49" s="2078"/>
      <c r="Y49" s="2078"/>
      <c r="Z49" s="2078"/>
      <c r="AA49" s="2078"/>
      <c r="AB49" s="2079"/>
      <c r="AC49" s="2077" t="s">
        <v>488</v>
      </c>
      <c r="AD49" s="2078"/>
      <c r="AE49" s="2078"/>
      <c r="AF49" s="2078"/>
      <c r="AG49" s="2078"/>
      <c r="AH49" s="2078"/>
      <c r="AI49" s="2078"/>
      <c r="AJ49" s="2077"/>
      <c r="AK49" s="2078"/>
      <c r="AL49" s="2078"/>
      <c r="AM49" s="2078"/>
      <c r="AN49" s="2078"/>
      <c r="AO49" s="2078"/>
      <c r="AP49" s="2079"/>
      <c r="AQ49" s="2077"/>
      <c r="AR49" s="2078"/>
      <c r="AS49" s="2078"/>
      <c r="AT49" s="2078"/>
      <c r="AU49" s="2078"/>
      <c r="AV49" s="2078"/>
      <c r="AW49" s="2079"/>
      <c r="AX49" s="2077"/>
      <c r="AY49" s="2078"/>
      <c r="AZ49" s="2078"/>
      <c r="BA49" s="2078"/>
      <c r="BB49" s="2078"/>
      <c r="BC49" s="2078"/>
      <c r="BD49" s="2079"/>
      <c r="BE49" s="2077"/>
      <c r="BF49" s="2078"/>
      <c r="BG49" s="2078"/>
      <c r="BH49" s="2078"/>
      <c r="BI49" s="2078"/>
      <c r="BJ49" s="2078"/>
      <c r="BK49" s="2079"/>
      <c r="BL49" s="2077"/>
      <c r="BM49" s="2078"/>
      <c r="BN49" s="2078"/>
      <c r="BO49" s="2078"/>
      <c r="BP49" s="2078"/>
      <c r="BQ49" s="2078"/>
      <c r="BR49" s="2079"/>
      <c r="BS49" s="2077"/>
      <c r="BT49" s="2078"/>
      <c r="BU49" s="2078"/>
      <c r="BV49" s="2078"/>
      <c r="BW49" s="2078"/>
      <c r="BX49" s="2078"/>
      <c r="BY49" s="2079"/>
      <c r="BZ49" s="2077"/>
      <c r="CA49" s="2078"/>
      <c r="CB49" s="2078"/>
      <c r="CC49" s="2078"/>
      <c r="CD49" s="2078"/>
      <c r="CE49" s="2078"/>
      <c r="CF49" s="2079"/>
      <c r="CG49" s="2077"/>
      <c r="CH49" s="2078"/>
      <c r="CI49" s="2078"/>
      <c r="CJ49" s="2078"/>
      <c r="CK49" s="2078"/>
      <c r="CL49" s="2078"/>
      <c r="CM49" s="2079"/>
      <c r="CN49" s="2077"/>
      <c r="CO49" s="2078"/>
      <c r="CP49" s="2078"/>
      <c r="CQ49" s="2078"/>
      <c r="CR49" s="2078"/>
      <c r="CS49" s="2078"/>
      <c r="CT49" s="2079"/>
      <c r="CU49" s="2079"/>
      <c r="CV49" s="1324" t="s">
        <v>477</v>
      </c>
      <c r="CW49" s="1667"/>
      <c r="CX49" s="1649"/>
      <c r="CY49" s="1649" t="str">
        <f>IF(T49="","",T49)</f>
        <v>Группа потребителей</v>
      </c>
      <c r="CZ49" s="1649"/>
      <c r="DA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t="s">
        <v>490</v>
      </c>
      <c r="U50" s="280"/>
      <c r="V50" s="746"/>
      <c r="W50" s="746"/>
      <c r="X50" s="1272"/>
      <c r="Y50" s="2425"/>
      <c r="Z50" s="1963" t="s">
        <v>60</v>
      </c>
      <c r="AA50" s="2425"/>
      <c r="AB50" s="1963" t="s">
        <v>60</v>
      </c>
      <c r="AC50" s="746">
        <v>27.02</v>
      </c>
      <c r="AD50" s="746"/>
      <c r="AE50" s="1272"/>
      <c r="AF50" s="2425">
        <v>45292.63568287037</v>
      </c>
      <c r="AG50" s="1963" t="s">
        <v>60</v>
      </c>
      <c r="AH50" s="2096">
        <v>45473.635787037034</v>
      </c>
      <c r="AI50" s="1963" t="s">
        <v>60</v>
      </c>
      <c r="AJ50" s="746">
        <v>57.04</v>
      </c>
      <c r="AK50" s="746"/>
      <c r="AL50" s="1272"/>
      <c r="AM50" s="2425">
        <v>45474.63688657407</v>
      </c>
      <c r="AN50" s="1963" t="s">
        <v>60</v>
      </c>
      <c r="AO50" s="2425">
        <v>45657.638020833336</v>
      </c>
      <c r="AP50" s="1963" t="s">
        <v>60</v>
      </c>
      <c r="AQ50" s="746">
        <v>44.94</v>
      </c>
      <c r="AR50" s="746"/>
      <c r="AS50" s="1272"/>
      <c r="AT50" s="2425">
        <v>45658.64045138889</v>
      </c>
      <c r="AU50" s="1963" t="s">
        <v>60</v>
      </c>
      <c r="AV50" s="2425">
        <v>45838.64125</v>
      </c>
      <c r="AW50" s="1963" t="s">
        <v>60</v>
      </c>
      <c r="AX50" s="746">
        <v>44.94</v>
      </c>
      <c r="AY50" s="746"/>
      <c r="AZ50" s="1272"/>
      <c r="BA50" s="2425">
        <v>45839.64241898148</v>
      </c>
      <c r="BB50" s="1963" t="s">
        <v>60</v>
      </c>
      <c r="BC50" s="2425">
        <v>46022.64297453704</v>
      </c>
      <c r="BD50" s="1963" t="s">
        <v>60</v>
      </c>
      <c r="BE50" s="746">
        <v>44.94</v>
      </c>
      <c r="BF50" s="746"/>
      <c r="BG50" s="1272"/>
      <c r="BH50" s="2425">
        <v>46023.6440625</v>
      </c>
      <c r="BI50" s="1963" t="s">
        <v>60</v>
      </c>
      <c r="BJ50" s="2425">
        <v>46203.64471064815</v>
      </c>
      <c r="BK50" s="1963" t="s">
        <v>60</v>
      </c>
      <c r="BL50" s="746">
        <v>51.49</v>
      </c>
      <c r="BM50" s="746"/>
      <c r="BN50" s="1272"/>
      <c r="BO50" s="2425">
        <v>46204.64587962963</v>
      </c>
      <c r="BP50" s="1963" t="s">
        <v>60</v>
      </c>
      <c r="BQ50" s="2425">
        <v>46387.64662037037</v>
      </c>
      <c r="BR50" s="1963" t="s">
        <v>60</v>
      </c>
      <c r="BS50" s="746">
        <v>51.49</v>
      </c>
      <c r="BT50" s="746"/>
      <c r="BU50" s="1272"/>
      <c r="BV50" s="2425">
        <v>46388.647511574076</v>
      </c>
      <c r="BW50" s="1963" t="s">
        <v>60</v>
      </c>
      <c r="BX50" s="2425">
        <v>46568.648726851854</v>
      </c>
      <c r="BY50" s="1963" t="s">
        <v>60</v>
      </c>
      <c r="BZ50" s="746">
        <v>53.11</v>
      </c>
      <c r="CA50" s="746"/>
      <c r="CB50" s="1272"/>
      <c r="CC50" s="2425">
        <v>46569.6505787037</v>
      </c>
      <c r="CD50" s="1963" t="s">
        <v>60</v>
      </c>
      <c r="CE50" s="2425">
        <v>46752.65354166667</v>
      </c>
      <c r="CF50" s="1963" t="s">
        <v>60</v>
      </c>
      <c r="CG50" s="746">
        <v>53.11</v>
      </c>
      <c r="CH50" s="746"/>
      <c r="CI50" s="1272"/>
      <c r="CJ50" s="2425">
        <v>46753.654502314814</v>
      </c>
      <c r="CK50" s="1963" t="s">
        <v>60</v>
      </c>
      <c r="CL50" s="2425">
        <v>46934.65509259259</v>
      </c>
      <c r="CM50" s="1963" t="s">
        <v>60</v>
      </c>
      <c r="CN50" s="746">
        <v>61.95</v>
      </c>
      <c r="CO50" s="746"/>
      <c r="CP50" s="1272"/>
      <c r="CQ50" s="2425">
        <v>46935.65693287037</v>
      </c>
      <c r="CR50" s="1963" t="s">
        <v>60</v>
      </c>
      <c r="CS50" s="2425">
        <v>47118.65795138889</v>
      </c>
      <c r="CT50" s="1963" t="s">
        <v>60</v>
      </c>
      <c r="CU50" s="1455"/>
      <c r="CV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67">
        <f>STRCHECKDATE(V51:CU51)</f>
      </c>
      <c r="CX50" s="1649"/>
      <c r="CY50" s="1649" t="str">
        <f>IF(T50="","",T50)</f>
        <v>Бюджетные</v>
      </c>
      <c r="CZ50" s="1649"/>
      <c r="DA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45292.63568287037-45473.635787037034</v>
      </c>
      <c r="AF51" s="2134"/>
      <c r="AG51" s="1963"/>
      <c r="AH51" s="2097"/>
      <c r="AI51" s="1963"/>
      <c r="AJ51" s="312"/>
      <c r="AK51" s="312"/>
      <c r="AL51" s="316" t="str">
        <f>AM50&amp;"-"&amp;AO50</f>
        <v>45474.63688657407-45657.638020833336</v>
      </c>
      <c r="AM51" s="2134"/>
      <c r="AN51" s="1963"/>
      <c r="AO51" s="2134"/>
      <c r="AP51" s="1963"/>
      <c r="AQ51" s="312"/>
      <c r="AR51" s="312"/>
      <c r="AS51" s="316" t="str">
        <f>AT50&amp;"-"&amp;AV50</f>
        <v>45658.64045138889-45838.64125</v>
      </c>
      <c r="AT51" s="2134"/>
      <c r="AU51" s="1963"/>
      <c r="AV51" s="2134"/>
      <c r="AW51" s="1963"/>
      <c r="AX51" s="312"/>
      <c r="AY51" s="312"/>
      <c r="AZ51" s="316" t="str">
        <f>BA50&amp;"-"&amp;BC50</f>
        <v>45839.64241898148-46022.64297453704</v>
      </c>
      <c r="BA51" s="2134"/>
      <c r="BB51" s="1963"/>
      <c r="BC51" s="2134"/>
      <c r="BD51" s="1963"/>
      <c r="BE51" s="312"/>
      <c r="BF51" s="312"/>
      <c r="BG51" s="316" t="str">
        <f>BH50&amp;"-"&amp;BJ50</f>
        <v>46023.6440625-46203.64471064815</v>
      </c>
      <c r="BH51" s="2134"/>
      <c r="BI51" s="1963"/>
      <c r="BJ51" s="2134"/>
      <c r="BK51" s="1963"/>
      <c r="BL51" s="312"/>
      <c r="BM51" s="312"/>
      <c r="BN51" s="316" t="str">
        <f>BO50&amp;"-"&amp;BQ50</f>
        <v>46204.64587962963-46387.64662037037</v>
      </c>
      <c r="BO51" s="2134"/>
      <c r="BP51" s="1963"/>
      <c r="BQ51" s="2134"/>
      <c r="BR51" s="1963"/>
      <c r="BS51" s="312"/>
      <c r="BT51" s="312"/>
      <c r="BU51" s="316" t="str">
        <f>BV50&amp;"-"&amp;BX50</f>
        <v>46388.647511574076-46568.648726851854</v>
      </c>
      <c r="BV51" s="2134"/>
      <c r="BW51" s="1963"/>
      <c r="BX51" s="2134"/>
      <c r="BY51" s="1963"/>
      <c r="BZ51" s="312"/>
      <c r="CA51" s="312"/>
      <c r="CB51" s="316" t="str">
        <f>CC50&amp;"-"&amp;CE50</f>
        <v>46569.6505787037-46752.65354166667</v>
      </c>
      <c r="CC51" s="2134"/>
      <c r="CD51" s="1963"/>
      <c r="CE51" s="2134"/>
      <c r="CF51" s="1963"/>
      <c r="CG51" s="312"/>
      <c r="CH51" s="312"/>
      <c r="CI51" s="316" t="str">
        <f>CJ50&amp;"-"&amp;CL50</f>
        <v>46753.654502314814-46934.65509259259</v>
      </c>
      <c r="CJ51" s="2134"/>
      <c r="CK51" s="1963"/>
      <c r="CL51" s="2134"/>
      <c r="CM51" s="1963"/>
      <c r="CN51" s="312"/>
      <c r="CO51" s="312"/>
      <c r="CP51" s="316" t="str">
        <f>CQ50&amp;"-"&amp;CS50</f>
        <v>46935.65693287037-47118.65795138889</v>
      </c>
      <c r="CQ51" s="2134"/>
      <c r="CR51" s="1963"/>
      <c r="CS51" s="2134"/>
      <c r="CT51" s="1963"/>
      <c r="CU51" s="1456"/>
      <c r="CV51" s="2182"/>
      <c r="CW51" s="1667"/>
      <c r="CX51" s="1649"/>
      <c r="CY51" s="1649" t="str">
        <f>IF(T51="","",T51)</f>
        <v/>
      </c>
      <c r="CZ51" s="1649"/>
      <c r="DA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736"/>
      <c r="T52" s="2737" t="s">
        <v>478</v>
      </c>
      <c r="U52" s="2738"/>
      <c r="V52" s="2739"/>
      <c r="W52" s="2740"/>
      <c r="X52" s="2741"/>
      <c r="Y52" s="2742"/>
      <c r="Z52" s="2743"/>
      <c r="AA52" s="2744"/>
      <c r="AB52" s="2745"/>
      <c r="AC52" s="2746"/>
      <c r="AD52" s="2747"/>
      <c r="AE52" s="2748"/>
      <c r="AF52" s="2749"/>
      <c r="AG52" s="2750"/>
      <c r="AH52" s="2751"/>
      <c r="AI52" s="2752"/>
      <c r="AJ52" s="2753"/>
      <c r="AK52" s="2754"/>
      <c r="AL52" s="2755"/>
      <c r="AM52" s="2756"/>
      <c r="AN52" s="2757"/>
      <c r="AO52" s="2758"/>
      <c r="AP52" s="2759"/>
      <c r="AQ52" s="2760"/>
      <c r="AR52" s="2761"/>
      <c r="AS52" s="2762"/>
      <c r="AT52" s="2763"/>
      <c r="AU52" s="2764"/>
      <c r="AV52" s="2765"/>
      <c r="AW52" s="2766"/>
      <c r="AX52" s="2767"/>
      <c r="AY52" s="2768"/>
      <c r="AZ52" s="2769"/>
      <c r="BA52" s="2770"/>
      <c r="BB52" s="2771"/>
      <c r="BC52" s="2772"/>
      <c r="BD52" s="2773"/>
      <c r="BE52" s="2774"/>
      <c r="BF52" s="2775"/>
      <c r="BG52" s="2776"/>
      <c r="BH52" s="2777"/>
      <c r="BI52" s="2778"/>
      <c r="BJ52" s="2779"/>
      <c r="BK52" s="2780"/>
      <c r="BL52" s="2781"/>
      <c r="BM52" s="2782"/>
      <c r="BN52" s="2783"/>
      <c r="BO52" s="2784"/>
      <c r="BP52" s="2785"/>
      <c r="BQ52" s="2786"/>
      <c r="BR52" s="2787"/>
      <c r="BS52" s="2788"/>
      <c r="BT52" s="2789"/>
      <c r="BU52" s="2790"/>
      <c r="BV52" s="2791"/>
      <c r="BW52" s="2792"/>
      <c r="BX52" s="2793"/>
      <c r="BY52" s="2794"/>
      <c r="BZ52" s="2795"/>
      <c r="CA52" s="2796"/>
      <c r="CB52" s="2797"/>
      <c r="CC52" s="2798"/>
      <c r="CD52" s="2799"/>
      <c r="CE52" s="2800"/>
      <c r="CF52" s="2801"/>
      <c r="CG52" s="2802"/>
      <c r="CH52" s="2803"/>
      <c r="CI52" s="2804"/>
      <c r="CJ52" s="2805"/>
      <c r="CK52" s="2806"/>
      <c r="CL52" s="2807"/>
      <c r="CM52" s="2808"/>
      <c r="CN52" s="2809"/>
      <c r="CO52" s="2810"/>
      <c r="CP52" s="2811"/>
      <c r="CQ52" s="2812"/>
      <c r="CR52" s="2813"/>
      <c r="CS52" s="2814"/>
      <c r="CT52" s="2815"/>
      <c r="CU52" s="2816"/>
      <c r="CV52" s="1273" t="s">
        <v>479</v>
      </c>
      <c r="CW52" s="1667"/>
      <c r="CX52" s="1649"/>
      <c r="CY52" s="1649" t="str">
        <f>IF(T52="","",T52)</f>
        <v>Добавить значение признака дифференциации</v>
      </c>
      <c r="CZ52" s="1649"/>
      <c r="DA52" s="1649"/>
    </row>
    <row s="2437" customFormat="1" customHeight="1" ht="23.25">
      <c r="A53" s="1380"/>
      <c r="B53" s="1380"/>
      <c r="C53" s="1380"/>
      <c r="D53" s="1380"/>
      <c r="E53" s="2090"/>
      <c r="F53" s="2090"/>
      <c r="G53" s="2090"/>
      <c r="H53" s="2090"/>
      <c r="I53" s="2092"/>
      <c r="J53" s="2091" t="str">
        <f>I44&amp;".3"</f>
        <v>1.1.1.1.3</v>
      </c>
      <c r="K53" s="1380"/>
      <c r="L53" s="1386" t="s">
        <v>401</v>
      </c>
      <c r="M53" s="1801"/>
      <c r="N53" s="1801"/>
      <c r="O53" s="1801"/>
      <c r="P53" s="2205"/>
      <c r="Q53" s="678" t="s">
        <v>101</v>
      </c>
      <c r="R53" s="345"/>
      <c r="S53" s="2107" t="str">
        <f>$J53</f>
        <v>1.1.1.1.3</v>
      </c>
      <c r="T53" s="267" t="s">
        <v>402</v>
      </c>
      <c r="U53" s="280"/>
      <c r="V53" s="2077"/>
      <c r="W53" s="2078"/>
      <c r="X53" s="2078"/>
      <c r="Y53" s="2078"/>
      <c r="Z53" s="2078"/>
      <c r="AA53" s="2078"/>
      <c r="AB53" s="2079"/>
      <c r="AC53" s="2077" t="s">
        <v>488</v>
      </c>
      <c r="AD53" s="2078"/>
      <c r="AE53" s="2078"/>
      <c r="AF53" s="2078"/>
      <c r="AG53" s="2078"/>
      <c r="AH53" s="2078"/>
      <c r="AI53" s="2078"/>
      <c r="AJ53" s="2077"/>
      <c r="AK53" s="2078"/>
      <c r="AL53" s="2078"/>
      <c r="AM53" s="2078"/>
      <c r="AN53" s="2078"/>
      <c r="AO53" s="2078"/>
      <c r="AP53" s="2079"/>
      <c r="AQ53" s="2077"/>
      <c r="AR53" s="2078"/>
      <c r="AS53" s="2078"/>
      <c r="AT53" s="2078"/>
      <c r="AU53" s="2078"/>
      <c r="AV53" s="2078"/>
      <c r="AW53" s="2079"/>
      <c r="AX53" s="2077"/>
      <c r="AY53" s="2078"/>
      <c r="AZ53" s="2078"/>
      <c r="BA53" s="2078"/>
      <c r="BB53" s="2078"/>
      <c r="BC53" s="2078"/>
      <c r="BD53" s="2079"/>
      <c r="BE53" s="2077"/>
      <c r="BF53" s="2078"/>
      <c r="BG53" s="2078"/>
      <c r="BH53" s="2078"/>
      <c r="BI53" s="2078"/>
      <c r="BJ53" s="2078"/>
      <c r="BK53" s="2079"/>
      <c r="BL53" s="2077"/>
      <c r="BM53" s="2078"/>
      <c r="BN53" s="2078"/>
      <c r="BO53" s="2078"/>
      <c r="BP53" s="2078"/>
      <c r="BQ53" s="2078"/>
      <c r="BR53" s="2079"/>
      <c r="BS53" s="2077"/>
      <c r="BT53" s="2078"/>
      <c r="BU53" s="2078"/>
      <c r="BV53" s="2078"/>
      <c r="BW53" s="2078"/>
      <c r="BX53" s="2078"/>
      <c r="BY53" s="2079"/>
      <c r="BZ53" s="2077"/>
      <c r="CA53" s="2078"/>
      <c r="CB53" s="2078"/>
      <c r="CC53" s="2078"/>
      <c r="CD53" s="2078"/>
      <c r="CE53" s="2078"/>
      <c r="CF53" s="2079"/>
      <c r="CG53" s="2077"/>
      <c r="CH53" s="2078"/>
      <c r="CI53" s="2078"/>
      <c r="CJ53" s="2078"/>
      <c r="CK53" s="2078"/>
      <c r="CL53" s="2078"/>
      <c r="CM53" s="2079"/>
      <c r="CN53" s="2077"/>
      <c r="CO53" s="2078"/>
      <c r="CP53" s="2078"/>
      <c r="CQ53" s="2078"/>
      <c r="CR53" s="2078"/>
      <c r="CS53" s="2078"/>
      <c r="CT53" s="2079"/>
      <c r="CU53" s="2079"/>
      <c r="CV53" s="1324" t="s">
        <v>477</v>
      </c>
      <c r="CW53" s="1667"/>
      <c r="CX53" s="1649"/>
      <c r="CY53" s="1649" t="str">
        <f>IF(T53="","",T53)</f>
        <v>Группа потребителей</v>
      </c>
      <c r="CZ53" s="1649"/>
      <c r="DA53" s="1649"/>
    </row>
    <row s="2437" customFormat="1" customHeight="1" ht="23.25">
      <c r="A54" s="1380"/>
      <c r="B54" s="1380"/>
      <c r="C54" s="1380"/>
      <c r="D54" s="1380"/>
      <c r="E54" s="2090"/>
      <c r="F54" s="2090"/>
      <c r="G54" s="2090"/>
      <c r="H54" s="2090"/>
      <c r="I54" s="2092"/>
      <c r="J54" s="2092" t="str">
        <f>I44&amp;".2"</f>
        <v>1.1.1.1.2</v>
      </c>
      <c r="K54" s="2091" t="str">
        <f>J53&amp;".1"</f>
        <v>1.1.1.1.3.1</v>
      </c>
      <c r="L54" s="1386"/>
      <c r="M54" s="1801"/>
      <c r="N54" s="1801"/>
      <c r="O54" s="1801"/>
      <c r="P54" s="2205"/>
      <c r="Q54" s="2205"/>
      <c r="R54" s="345">
        <v>1</v>
      </c>
      <c r="S54" s="2107" t="str">
        <f>$K54</f>
        <v>1.1.1.1.3.1</v>
      </c>
      <c r="T54" s="1454" t="s">
        <v>491</v>
      </c>
      <c r="U54" s="280"/>
      <c r="V54" s="746"/>
      <c r="W54" s="746"/>
      <c r="X54" s="1272"/>
      <c r="Y54" s="2425"/>
      <c r="Z54" s="1963" t="s">
        <v>60</v>
      </c>
      <c r="AA54" s="2425"/>
      <c r="AB54" s="1963" t="s">
        <v>60</v>
      </c>
      <c r="AC54" s="746">
        <v>27.02</v>
      </c>
      <c r="AD54" s="746"/>
      <c r="AE54" s="1272"/>
      <c r="AF54" s="2425">
        <v>45292.63626157407</v>
      </c>
      <c r="AG54" s="1963" t="s">
        <v>60</v>
      </c>
      <c r="AH54" s="2096">
        <v>45473.636342592596</v>
      </c>
      <c r="AI54" s="1963" t="s">
        <v>60</v>
      </c>
      <c r="AJ54" s="746">
        <v>57.04</v>
      </c>
      <c r="AK54" s="746"/>
      <c r="AL54" s="1272"/>
      <c r="AM54" s="2425">
        <v>45474.637025462966</v>
      </c>
      <c r="AN54" s="1963" t="s">
        <v>60</v>
      </c>
      <c r="AO54" s="2425">
        <v>45657.63821759259</v>
      </c>
      <c r="AP54" s="1963" t="s">
        <v>60</v>
      </c>
      <c r="AQ54" s="746">
        <v>44.94</v>
      </c>
      <c r="AR54" s="746"/>
      <c r="AS54" s="1272"/>
      <c r="AT54" s="2425">
        <v>45658.64065972222</v>
      </c>
      <c r="AU54" s="1963" t="s">
        <v>60</v>
      </c>
      <c r="AV54" s="2425">
        <v>45838.641388888886</v>
      </c>
      <c r="AW54" s="1963" t="s">
        <v>60</v>
      </c>
      <c r="AX54" s="746">
        <v>44.94</v>
      </c>
      <c r="AY54" s="746"/>
      <c r="AZ54" s="1272"/>
      <c r="BA54" s="2425">
        <v>45839.642592592594</v>
      </c>
      <c r="BB54" s="1963" t="s">
        <v>60</v>
      </c>
      <c r="BC54" s="2425">
        <v>46022.64313657407</v>
      </c>
      <c r="BD54" s="1963" t="s">
        <v>60</v>
      </c>
      <c r="BE54" s="746">
        <v>44.94</v>
      </c>
      <c r="BF54" s="746"/>
      <c r="BG54" s="1272"/>
      <c r="BH54" s="2425">
        <v>46023.64424768519</v>
      </c>
      <c r="BI54" s="1963" t="s">
        <v>60</v>
      </c>
      <c r="BJ54" s="2425">
        <v>46203.64494212963</v>
      </c>
      <c r="BK54" s="1963" t="s">
        <v>60</v>
      </c>
      <c r="BL54" s="746">
        <v>51.49</v>
      </c>
      <c r="BM54" s="746"/>
      <c r="BN54" s="1272"/>
      <c r="BO54" s="2425">
        <v>46204.64619212963</v>
      </c>
      <c r="BP54" s="1963" t="s">
        <v>60</v>
      </c>
      <c r="BQ54" s="2425">
        <v>46387.64677083334</v>
      </c>
      <c r="BR54" s="1963" t="s">
        <v>60</v>
      </c>
      <c r="BS54" s="746">
        <v>51.49</v>
      </c>
      <c r="BT54" s="746"/>
      <c r="BU54" s="1272"/>
      <c r="BV54" s="2425">
        <v>46388.64780092592</v>
      </c>
      <c r="BW54" s="1963" t="s">
        <v>60</v>
      </c>
      <c r="BX54" s="2425">
        <v>46568.64895833333</v>
      </c>
      <c r="BY54" s="1963" t="s">
        <v>60</v>
      </c>
      <c r="BZ54" s="746">
        <v>53.11</v>
      </c>
      <c r="CA54" s="746"/>
      <c r="CB54" s="1272"/>
      <c r="CC54" s="2425">
        <v>46569.650821759256</v>
      </c>
      <c r="CD54" s="1963" t="s">
        <v>60</v>
      </c>
      <c r="CE54" s="2425">
        <v>46752.653703703705</v>
      </c>
      <c r="CF54" s="1963" t="s">
        <v>60</v>
      </c>
      <c r="CG54" s="746">
        <v>53.11</v>
      </c>
      <c r="CH54" s="746"/>
      <c r="CI54" s="1272"/>
      <c r="CJ54" s="2425">
        <v>46753.654641203706</v>
      </c>
      <c r="CK54" s="1963" t="s">
        <v>60</v>
      </c>
      <c r="CL54" s="2425">
        <v>46934.6553125</v>
      </c>
      <c r="CM54" s="1963" t="s">
        <v>60</v>
      </c>
      <c r="CN54" s="746">
        <v>61.95</v>
      </c>
      <c r="CO54" s="746"/>
      <c r="CP54" s="1272"/>
      <c r="CQ54" s="2425">
        <v>46935.6571412037</v>
      </c>
      <c r="CR54" s="1963" t="s">
        <v>60</v>
      </c>
      <c r="CS54" s="2425">
        <v>47118.658113425925</v>
      </c>
      <c r="CT54" s="1963" t="s">
        <v>60</v>
      </c>
      <c r="CU54" s="1455"/>
      <c r="CV54"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67">
        <f>STRCHECKDATE(V55:CU55)</f>
      </c>
      <c r="CX54" s="1649"/>
      <c r="CY54" s="1649" t="str">
        <f>IF(T54="","",T54)</f>
        <v>Прочие</v>
      </c>
      <c r="CZ54" s="1649"/>
      <c r="DA54" s="1649"/>
    </row>
    <row s="2437" customFormat="1" customHeight="1" ht="14.25">
      <c r="A55" s="1380"/>
      <c r="B55" s="1380"/>
      <c r="C55" s="1380"/>
      <c r="D55" s="1380"/>
      <c r="E55" s="2090"/>
      <c r="F55" s="2090"/>
      <c r="G55" s="2090"/>
      <c r="H55" s="2090"/>
      <c r="I55" s="2092"/>
      <c r="J55" s="2092" t="str">
        <f>I44&amp;".2"</f>
        <v>1.1.1.1.2</v>
      </c>
      <c r="K55" s="2091"/>
      <c r="L55" s="1386"/>
      <c r="M55" s="1801"/>
      <c r="N55" s="1801"/>
      <c r="O55" s="1801"/>
      <c r="P55" s="2205"/>
      <c r="Q55" s="2205"/>
      <c r="R55" s="345"/>
      <c r="S55" s="2349"/>
      <c r="T55" s="280"/>
      <c r="U55" s="280"/>
      <c r="V55" s="312"/>
      <c r="W55" s="312"/>
      <c r="X55" s="316" t="str">
        <f>Y54&amp;"-"&amp;AA54</f>
        <v>-</v>
      </c>
      <c r="Y55" s="2134"/>
      <c r="Z55" s="1963"/>
      <c r="AA55" s="2134"/>
      <c r="AB55" s="1963"/>
      <c r="AC55" s="312"/>
      <c r="AD55" s="312"/>
      <c r="AE55" s="316" t="str">
        <f>AF54&amp;"-"&amp;AH54</f>
        <v>45292.63626157407-45473.636342592596</v>
      </c>
      <c r="AF55" s="2134"/>
      <c r="AG55" s="1963"/>
      <c r="AH55" s="2097"/>
      <c r="AI55" s="1963"/>
      <c r="AJ55" s="312"/>
      <c r="AK55" s="312"/>
      <c r="AL55" s="316" t="str">
        <f>AM54&amp;"-"&amp;AO54</f>
        <v>45474.637025462966-45657.63821759259</v>
      </c>
      <c r="AM55" s="2134"/>
      <c r="AN55" s="1963"/>
      <c r="AO55" s="2134"/>
      <c r="AP55" s="1963"/>
      <c r="AQ55" s="312"/>
      <c r="AR55" s="312"/>
      <c r="AS55" s="316" t="str">
        <f>AT54&amp;"-"&amp;AV54</f>
        <v>45658.64065972222-45838.641388888886</v>
      </c>
      <c r="AT55" s="2134"/>
      <c r="AU55" s="1963"/>
      <c r="AV55" s="2134"/>
      <c r="AW55" s="1963"/>
      <c r="AX55" s="312"/>
      <c r="AY55" s="312"/>
      <c r="AZ55" s="316" t="str">
        <f>BA54&amp;"-"&amp;BC54</f>
        <v>45839.642592592594-46022.64313657407</v>
      </c>
      <c r="BA55" s="2134"/>
      <c r="BB55" s="1963"/>
      <c r="BC55" s="2134"/>
      <c r="BD55" s="1963"/>
      <c r="BE55" s="312"/>
      <c r="BF55" s="312"/>
      <c r="BG55" s="316" t="str">
        <f>BH54&amp;"-"&amp;BJ54</f>
        <v>46023.64424768519-46203.64494212963</v>
      </c>
      <c r="BH55" s="2134"/>
      <c r="BI55" s="1963"/>
      <c r="BJ55" s="2134"/>
      <c r="BK55" s="1963"/>
      <c r="BL55" s="312"/>
      <c r="BM55" s="312"/>
      <c r="BN55" s="316" t="str">
        <f>BO54&amp;"-"&amp;BQ54</f>
        <v>46204.64619212963-46387.64677083334</v>
      </c>
      <c r="BO55" s="2134"/>
      <c r="BP55" s="1963"/>
      <c r="BQ55" s="2134"/>
      <c r="BR55" s="1963"/>
      <c r="BS55" s="312"/>
      <c r="BT55" s="312"/>
      <c r="BU55" s="316" t="str">
        <f>BV54&amp;"-"&amp;BX54</f>
        <v>46388.64780092592-46568.64895833333</v>
      </c>
      <c r="BV55" s="2134"/>
      <c r="BW55" s="1963"/>
      <c r="BX55" s="2134"/>
      <c r="BY55" s="1963"/>
      <c r="BZ55" s="312"/>
      <c r="CA55" s="312"/>
      <c r="CB55" s="316" t="str">
        <f>CC54&amp;"-"&amp;CE54</f>
        <v>46569.650821759256-46752.653703703705</v>
      </c>
      <c r="CC55" s="2134"/>
      <c r="CD55" s="1963"/>
      <c r="CE55" s="2134"/>
      <c r="CF55" s="1963"/>
      <c r="CG55" s="312"/>
      <c r="CH55" s="312"/>
      <c r="CI55" s="316" t="str">
        <f>CJ54&amp;"-"&amp;CL54</f>
        <v>46753.654641203706-46934.6553125</v>
      </c>
      <c r="CJ55" s="2134"/>
      <c r="CK55" s="1963"/>
      <c r="CL55" s="2134"/>
      <c r="CM55" s="1963"/>
      <c r="CN55" s="312"/>
      <c r="CO55" s="312"/>
      <c r="CP55" s="316" t="str">
        <f>CQ54&amp;"-"&amp;CS54</f>
        <v>46935.6571412037-47118.658113425925</v>
      </c>
      <c r="CQ55" s="2134"/>
      <c r="CR55" s="1963"/>
      <c r="CS55" s="2134"/>
      <c r="CT55" s="1963"/>
      <c r="CU55" s="1456"/>
      <c r="CV55" s="2182"/>
      <c r="CW55" s="1667"/>
      <c r="CX55" s="1649"/>
      <c r="CY55" s="1649" t="str">
        <f>IF(T55="","",T55)</f>
        <v/>
      </c>
      <c r="CZ55" s="1649"/>
      <c r="DA55" s="1649"/>
    </row>
    <row s="2437" customFormat="1" customHeight="1" ht="21">
      <c r="A56" s="1380"/>
      <c r="B56" s="1380"/>
      <c r="C56" s="1380"/>
      <c r="D56" s="1380"/>
      <c r="E56" s="2090"/>
      <c r="F56" s="2090"/>
      <c r="G56" s="2090"/>
      <c r="H56" s="2090"/>
      <c r="I56" s="2092"/>
      <c r="J56" s="2091" t="str">
        <f>I44&amp;".2"</f>
        <v>1.1.1.1.2</v>
      </c>
      <c r="K56" s="1380"/>
      <c r="L56" s="1386"/>
      <c r="M56" s="1801"/>
      <c r="N56" s="1801"/>
      <c r="O56" s="1801"/>
      <c r="P56" s="2205"/>
      <c r="Q56" s="2205"/>
      <c r="R56" s="344"/>
      <c r="S56" s="2817"/>
      <c r="T56" s="2818" t="s">
        <v>478</v>
      </c>
      <c r="U56" s="2819"/>
      <c r="V56" s="2820"/>
      <c r="W56" s="2821"/>
      <c r="X56" s="2822"/>
      <c r="Y56" s="2823"/>
      <c r="Z56" s="2824"/>
      <c r="AA56" s="2825"/>
      <c r="AB56" s="2826"/>
      <c r="AC56" s="2827"/>
      <c r="AD56" s="2828"/>
      <c r="AE56" s="2829"/>
      <c r="AF56" s="2830"/>
      <c r="AG56" s="2831"/>
      <c r="AH56" s="2832"/>
      <c r="AI56" s="2833"/>
      <c r="AJ56" s="2834"/>
      <c r="AK56" s="2835"/>
      <c r="AL56" s="2836"/>
      <c r="AM56" s="2837"/>
      <c r="AN56" s="2838"/>
      <c r="AO56" s="2839"/>
      <c r="AP56" s="2840"/>
      <c r="AQ56" s="2841"/>
      <c r="AR56" s="2842"/>
      <c r="AS56" s="2843"/>
      <c r="AT56" s="2844"/>
      <c r="AU56" s="2845"/>
      <c r="AV56" s="2846"/>
      <c r="AW56" s="2847"/>
      <c r="AX56" s="2848"/>
      <c r="AY56" s="2849"/>
      <c r="AZ56" s="2850"/>
      <c r="BA56" s="2851"/>
      <c r="BB56" s="2852"/>
      <c r="BC56" s="2853"/>
      <c r="BD56" s="2854"/>
      <c r="BE56" s="2855"/>
      <c r="BF56" s="2856"/>
      <c r="BG56" s="2857"/>
      <c r="BH56" s="2858"/>
      <c r="BI56" s="2859"/>
      <c r="BJ56" s="2860"/>
      <c r="BK56" s="2861"/>
      <c r="BL56" s="2862"/>
      <c r="BM56" s="2863"/>
      <c r="BN56" s="2864"/>
      <c r="BO56" s="2865"/>
      <c r="BP56" s="2866"/>
      <c r="BQ56" s="2867"/>
      <c r="BR56" s="2868"/>
      <c r="BS56" s="2869"/>
      <c r="BT56" s="2870"/>
      <c r="BU56" s="2871"/>
      <c r="BV56" s="2872"/>
      <c r="BW56" s="2873"/>
      <c r="BX56" s="2874"/>
      <c r="BY56" s="2875"/>
      <c r="BZ56" s="2876"/>
      <c r="CA56" s="2877"/>
      <c r="CB56" s="2878"/>
      <c r="CC56" s="2879"/>
      <c r="CD56" s="2880"/>
      <c r="CE56" s="2881"/>
      <c r="CF56" s="2882"/>
      <c r="CG56" s="2883"/>
      <c r="CH56" s="2884"/>
      <c r="CI56" s="2885"/>
      <c r="CJ56" s="2886"/>
      <c r="CK56" s="2887"/>
      <c r="CL56" s="2888"/>
      <c r="CM56" s="2889"/>
      <c r="CN56" s="2890"/>
      <c r="CO56" s="2891"/>
      <c r="CP56" s="2892"/>
      <c r="CQ56" s="2893"/>
      <c r="CR56" s="2894"/>
      <c r="CS56" s="2895"/>
      <c r="CT56" s="2896"/>
      <c r="CU56" s="2897"/>
      <c r="CV56" s="1273" t="s">
        <v>479</v>
      </c>
      <c r="CW56" s="1667"/>
      <c r="CX56" s="1649"/>
      <c r="CY56" s="1649" t="str">
        <f>IF(T56="","",T56)</f>
        <v>Добавить значение признака дифференциации</v>
      </c>
      <c r="CZ56" s="1649"/>
      <c r="DA56" s="1649"/>
    </row>
    <row customHeight="1" ht="21">
      <c r="A57" s="1380" t="s">
        <v>216</v>
      </c>
      <c r="B57" s="1380" t="s">
        <v>217</v>
      </c>
      <c r="C57" s="1380" t="s">
        <v>218</v>
      </c>
      <c r="D57" s="1380" t="s">
        <v>487</v>
      </c>
      <c r="E57" s="2090"/>
      <c r="F57" s="2090"/>
      <c r="G57" s="2090"/>
      <c r="H57" s="2090"/>
      <c r="I57" s="2091"/>
      <c r="J57" s="1380"/>
      <c r="K57" s="1380"/>
      <c r="L57" s="1381"/>
      <c r="P57" s="2093"/>
      <c r="Q57" s="1371"/>
      <c r="R57" s="344"/>
      <c r="S57" s="1295"/>
      <c r="T57" s="356" t="s">
        <v>407</v>
      </c>
      <c r="U57" s="359"/>
      <c r="V57" s="359"/>
      <c r="W57" s="359"/>
      <c r="X57" s="359"/>
      <c r="Y57" s="359"/>
      <c r="Z57" s="359"/>
      <c r="AA57" s="359"/>
      <c r="AB57" s="358"/>
      <c r="AC57" s="359"/>
      <c r="AD57" s="359"/>
      <c r="AE57" s="359"/>
      <c r="AF57" s="359"/>
      <c r="AG57" s="359"/>
      <c r="AH57" s="359"/>
      <c r="AI57" s="358"/>
      <c r="AJ57" s="2898"/>
      <c r="AK57" s="2899"/>
      <c r="AL57" s="2900"/>
      <c r="AM57" s="2901"/>
      <c r="AN57" s="2902"/>
      <c r="AO57" s="2903"/>
      <c r="AP57" s="2904"/>
      <c r="AQ57" s="2905"/>
      <c r="AR57" s="2906"/>
      <c r="AS57" s="2907"/>
      <c r="AT57" s="2908"/>
      <c r="AU57" s="2909"/>
      <c r="AV57" s="2910"/>
      <c r="AW57" s="2911"/>
      <c r="AX57" s="2912"/>
      <c r="AY57" s="2913"/>
      <c r="AZ57" s="2914"/>
      <c r="BA57" s="2915"/>
      <c r="BB57" s="2916"/>
      <c r="BC57" s="2917"/>
      <c r="BD57" s="2918"/>
      <c r="BE57" s="2919"/>
      <c r="BF57" s="2920"/>
      <c r="BG57" s="2921"/>
      <c r="BH57" s="2922"/>
      <c r="BI57" s="2923"/>
      <c r="BJ57" s="2924"/>
      <c r="BK57" s="2925"/>
      <c r="BL57" s="2926"/>
      <c r="BM57" s="2927"/>
      <c r="BN57" s="2928"/>
      <c r="BO57" s="2929"/>
      <c r="BP57" s="2930"/>
      <c r="BQ57" s="2931"/>
      <c r="BR57" s="2932"/>
      <c r="BS57" s="2933"/>
      <c r="BT57" s="2934"/>
      <c r="BU57" s="2935"/>
      <c r="BV57" s="2936"/>
      <c r="BW57" s="2937"/>
      <c r="BX57" s="2938"/>
      <c r="BY57" s="2939"/>
      <c r="BZ57" s="2940"/>
      <c r="CA57" s="2941"/>
      <c r="CB57" s="2942"/>
      <c r="CC57" s="2943"/>
      <c r="CD57" s="2944"/>
      <c r="CE57" s="2945"/>
      <c r="CF57" s="2946"/>
      <c r="CG57" s="2947"/>
      <c r="CH57" s="2948"/>
      <c r="CI57" s="2949"/>
      <c r="CJ57" s="2950"/>
      <c r="CK57" s="2951"/>
      <c r="CL57" s="2952"/>
      <c r="CM57" s="2953"/>
      <c r="CN57" s="2954"/>
      <c r="CO57" s="2955"/>
      <c r="CP57" s="2956"/>
      <c r="CQ57" s="2957"/>
      <c r="CR57" s="2958"/>
      <c r="CS57" s="2959"/>
      <c r="CT57" s="2960"/>
      <c r="CU57" s="359"/>
      <c r="CV57" s="1457"/>
      <c r="CX57" s="496"/>
      <c r="CY57" s="496" t="str">
        <f>IF(T57="","",T57)</f>
        <v>Добавить группу потребителей</v>
      </c>
      <c r="CZ57" s="496"/>
      <c r="DA57" s="496"/>
    </row>
    <row customHeight="1" ht="21">
      <c r="A58" s="1380" t="s">
        <v>216</v>
      </c>
      <c r="B58" s="1380" t="s">
        <v>217</v>
      </c>
      <c r="C58" s="1380" t="s">
        <v>218</v>
      </c>
      <c r="D58" s="1380" t="s">
        <v>487</v>
      </c>
      <c r="E58" s="2090"/>
      <c r="F58" s="2090"/>
      <c r="G58" s="2090"/>
      <c r="H58" s="2089"/>
      <c r="I58" s="1380"/>
      <c r="J58" s="1380"/>
      <c r="K58" s="1380"/>
      <c r="L58" s="1381"/>
      <c r="M58" s="1382"/>
      <c r="N58" s="1382"/>
      <c r="O58" s="533"/>
      <c r="P58" s="348"/>
      <c r="Q58" s="367"/>
      <c r="R58" s="343"/>
      <c r="S58" s="1295"/>
      <c r="T58" s="364" t="s">
        <v>480</v>
      </c>
      <c r="U58" s="359"/>
      <c r="V58" s="359"/>
      <c r="W58" s="359"/>
      <c r="X58" s="359"/>
      <c r="Y58" s="359"/>
      <c r="Z58" s="359"/>
      <c r="AA58" s="359"/>
      <c r="AB58" s="358"/>
      <c r="AC58" s="359"/>
      <c r="AD58" s="359"/>
      <c r="AE58" s="359"/>
      <c r="AF58" s="359"/>
      <c r="AG58" s="359"/>
      <c r="AH58" s="359"/>
      <c r="AI58" s="358"/>
      <c r="AJ58" s="2961"/>
      <c r="AK58" s="2962"/>
      <c r="AL58" s="2963"/>
      <c r="AM58" s="2964"/>
      <c r="AN58" s="2965"/>
      <c r="AO58" s="2966"/>
      <c r="AP58" s="2967"/>
      <c r="AQ58" s="2968"/>
      <c r="AR58" s="2969"/>
      <c r="AS58" s="2970"/>
      <c r="AT58" s="2971"/>
      <c r="AU58" s="2972"/>
      <c r="AV58" s="2973"/>
      <c r="AW58" s="2974"/>
      <c r="AX58" s="2975"/>
      <c r="AY58" s="2976"/>
      <c r="AZ58" s="2977"/>
      <c r="BA58" s="2978"/>
      <c r="BB58" s="2979"/>
      <c r="BC58" s="2980"/>
      <c r="BD58" s="2981"/>
      <c r="BE58" s="2982"/>
      <c r="BF58" s="2983"/>
      <c r="BG58" s="2984"/>
      <c r="BH58" s="2985"/>
      <c r="BI58" s="2986"/>
      <c r="BJ58" s="2987"/>
      <c r="BK58" s="2988"/>
      <c r="BL58" s="2989"/>
      <c r="BM58" s="2990"/>
      <c r="BN58" s="2991"/>
      <c r="BO58" s="2992"/>
      <c r="BP58" s="2993"/>
      <c r="BQ58" s="2994"/>
      <c r="BR58" s="2995"/>
      <c r="BS58" s="2996"/>
      <c r="BT58" s="2997"/>
      <c r="BU58" s="2998"/>
      <c r="BV58" s="2999"/>
      <c r="BW58" s="3000"/>
      <c r="BX58" s="3001"/>
      <c r="BY58" s="3002"/>
      <c r="BZ58" s="3003"/>
      <c r="CA58" s="3004"/>
      <c r="CB58" s="3005"/>
      <c r="CC58" s="3006"/>
      <c r="CD58" s="3007"/>
      <c r="CE58" s="3008"/>
      <c r="CF58" s="3009"/>
      <c r="CG58" s="3010"/>
      <c r="CH58" s="3011"/>
      <c r="CI58" s="3012"/>
      <c r="CJ58" s="3013"/>
      <c r="CK58" s="3014"/>
      <c r="CL58" s="3015"/>
      <c r="CM58" s="3016"/>
      <c r="CN58" s="3017"/>
      <c r="CO58" s="3018"/>
      <c r="CP58" s="3019"/>
      <c r="CQ58" s="3020"/>
      <c r="CR58" s="3021"/>
      <c r="CS58" s="3022"/>
      <c r="CT58" s="3023"/>
      <c r="CU58" s="359"/>
      <c r="CV58" s="283"/>
      <c r="CX58" s="496"/>
      <c r="CY58" s="496" t="str">
        <f>IF(T58="","",T58)</f>
        <v>Добавить наименование признака дифференциации</v>
      </c>
      <c r="CZ58" s="496"/>
      <c r="DA58" s="496"/>
    </row>
    <row s="1667" customFormat="1" customHeight="1" ht="0">
      <c r="A59" s="1360" t="s">
        <v>216</v>
      </c>
      <c r="B59" s="1360" t="s">
        <v>217</v>
      </c>
      <c r="C59" s="1331"/>
      <c r="D59" s="1331"/>
      <c r="E59" s="2090"/>
      <c r="F59" s="2089"/>
      <c r="G59" s="1331"/>
      <c r="H59" s="1331"/>
      <c r="I59" s="1331"/>
      <c r="J59" s="1331"/>
      <c r="K59" s="1331"/>
      <c r="L59" s="1443"/>
      <c r="M59" s="1338"/>
      <c r="N59" s="1338"/>
      <c r="P59" s="1333"/>
      <c r="Q59" s="1334"/>
      <c r="R59" s="1333"/>
      <c r="S59" s="1339"/>
      <c r="T59" s="1342" t="s">
        <v>219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1341"/>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341"/>
      <c r="CG59" s="1341"/>
      <c r="CH59" s="1341"/>
      <c r="CI59" s="1341"/>
      <c r="CJ59" s="1341"/>
      <c r="CK59" s="1341"/>
      <c r="CL59" s="1341"/>
      <c r="CM59" s="1341"/>
      <c r="CN59" s="1341"/>
      <c r="CO59" s="1341"/>
      <c r="CP59" s="1341"/>
      <c r="CQ59" s="1341"/>
      <c r="CR59" s="1341"/>
      <c r="CS59" s="1341"/>
      <c r="CT59" s="1341"/>
      <c r="CU59" s="1341"/>
      <c r="CV59" s="1341"/>
      <c r="CX59" s="783"/>
      <c r="CY59" s="783" t="str">
        <f>IF(T59="","",T59)</f>
        <v>Добавить централизованную систему для дифференциации</v>
      </c>
      <c r="CZ59" s="783"/>
      <c r="DA59" s="783"/>
    </row>
    <row s="1667" customFormat="1" customHeight="1" ht="0">
      <c r="A60" s="1360" t="s">
        <v>216</v>
      </c>
      <c r="B60" s="1360"/>
      <c r="C60" s="1360"/>
      <c r="D60" s="1360"/>
      <c r="E60" s="2089"/>
      <c r="F60" s="1360"/>
      <c r="G60" s="1360"/>
      <c r="H60" s="1360"/>
      <c r="I60" s="1360"/>
      <c r="J60" s="1360"/>
      <c r="K60" s="1360"/>
      <c r="L60" s="1363"/>
      <c r="M60" s="1338"/>
      <c r="N60" s="1338"/>
      <c r="O60" s="514"/>
      <c r="P60" s="376"/>
      <c r="Q60" s="1361"/>
      <c r="R60" s="376"/>
      <c r="S60" s="1339"/>
      <c r="T60" s="1342" t="s">
        <v>220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1341"/>
      <c r="BL60" s="1341"/>
      <c r="BM60" s="1341"/>
      <c r="BN60" s="1341"/>
      <c r="BO60" s="1341"/>
      <c r="BP60" s="1341"/>
      <c r="BQ60" s="1341"/>
      <c r="BR60" s="1341"/>
      <c r="BS60" s="1341"/>
      <c r="BT60" s="1341"/>
      <c r="BU60" s="1341"/>
      <c r="BV60" s="1341"/>
      <c r="BW60" s="1341"/>
      <c r="BX60" s="1341"/>
      <c r="BY60" s="1341"/>
      <c r="BZ60" s="1341"/>
      <c r="CA60" s="1341"/>
      <c r="CB60" s="1341"/>
      <c r="CC60" s="1341"/>
      <c r="CD60" s="1341"/>
      <c r="CE60" s="1341"/>
      <c r="CF60" s="1341"/>
      <c r="CG60" s="1341"/>
      <c r="CH60" s="1341"/>
      <c r="CI60" s="1341"/>
      <c r="CJ60" s="1341"/>
      <c r="CK60" s="1341"/>
      <c r="CL60" s="1341"/>
      <c r="CM60" s="1341"/>
      <c r="CN60" s="1341"/>
      <c r="CO60" s="1341"/>
      <c r="CP60" s="1341"/>
      <c r="CQ60" s="1341"/>
      <c r="CR60" s="1341"/>
      <c r="CS60" s="1341"/>
      <c r="CT60" s="1341"/>
      <c r="CU60" s="1341"/>
      <c r="CV60" s="1341"/>
      <c r="CX60" s="496"/>
      <c r="CY60" s="496" t="str">
        <f>IF(T60="","",T60)</f>
        <v>Добавить территорию для дифференциации</v>
      </c>
      <c r="CZ60" s="496"/>
      <c r="DA60" s="496"/>
    </row>
    <row s="1667" customFormat="1" customHeight="1" ht="0">
      <c r="A61" s="1331"/>
      <c r="B61" s="1331"/>
      <c r="C61" s="1331"/>
      <c r="D61" s="1331"/>
      <c r="E61" s="1360"/>
      <c r="F61" s="1331"/>
      <c r="G61" s="1331"/>
      <c r="H61" s="1331"/>
      <c r="I61" s="1331"/>
      <c r="J61" s="1331"/>
      <c r="K61" s="1331"/>
      <c r="L61" s="1443"/>
      <c r="M61" s="1338"/>
      <c r="N61" s="1338"/>
      <c r="P61" s="1333"/>
      <c r="Q61" s="1334"/>
      <c r="R61" s="1333"/>
      <c r="S61" s="1339"/>
      <c r="T61" s="1342" t="s">
        <v>221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1341"/>
      <c r="BL61" s="1341"/>
      <c r="BM61" s="1341"/>
      <c r="BN61" s="1341"/>
      <c r="BO61" s="1341"/>
      <c r="BP61" s="1341"/>
      <c r="BQ61" s="1341"/>
      <c r="BR61" s="1341"/>
      <c r="BS61" s="1341"/>
      <c r="BT61" s="1341"/>
      <c r="BU61" s="1341"/>
      <c r="BV61" s="1341"/>
      <c r="BW61" s="1341"/>
      <c r="BX61" s="1341"/>
      <c r="BY61" s="1341"/>
      <c r="BZ61" s="1341"/>
      <c r="CA61" s="1341"/>
      <c r="CB61" s="1341"/>
      <c r="CC61" s="1341"/>
      <c r="CD61" s="1341"/>
      <c r="CE61" s="1341"/>
      <c r="CF61" s="1341"/>
      <c r="CG61" s="1341"/>
      <c r="CH61" s="1341"/>
      <c r="CI61" s="1341"/>
      <c r="CJ61" s="1341"/>
      <c r="CK61" s="1341"/>
      <c r="CL61" s="1341"/>
      <c r="CM61" s="1341"/>
      <c r="CN61" s="1341"/>
      <c r="CO61" s="1341"/>
      <c r="CP61" s="1341"/>
      <c r="CQ61" s="1341"/>
      <c r="CR61" s="1341"/>
      <c r="CS61" s="1341"/>
      <c r="CT61" s="1341"/>
      <c r="CU61" s="1341"/>
      <c r="CV61" s="1341"/>
      <c r="CX61" s="783"/>
      <c r="CY61" s="783" t="str">
        <f>IF(T61="","",T61)</f>
        <v>Добавить наименование тарифа</v>
      </c>
      <c r="CZ61" s="783"/>
      <c r="DA61" s="783"/>
    </row>
    <row customHeight="1" ht="11.25">
      <c r="M62" s="1155"/>
      <c r="N62" s="1155"/>
      <c r="O62" s="533"/>
      <c r="P62" s="1150"/>
      <c r="Q62" s="1150"/>
      <c r="R62" s="1150"/>
      <c r="S62" s="1150"/>
      <c r="AJ62" s="1660"/>
      <c r="AK62" s="1660"/>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c r="BR62" s="1660"/>
      <c r="BS62" s="1660"/>
      <c r="BT62" s="1660"/>
      <c r="BU62" s="1660"/>
      <c r="BV62" s="1660"/>
      <c r="BW62" s="1660"/>
      <c r="BX62" s="1660"/>
      <c r="BY62" s="1660"/>
      <c r="BZ62" s="1660"/>
      <c r="CA62" s="1660"/>
      <c r="CB62" s="1660"/>
      <c r="CC62" s="1660"/>
      <c r="CD62" s="1660"/>
      <c r="CE62" s="1660"/>
      <c r="CF62" s="1660"/>
      <c r="CG62" s="1660"/>
      <c r="CH62" s="1660"/>
      <c r="CI62" s="1660"/>
      <c r="CJ62" s="1660"/>
      <c r="CK62" s="1660"/>
      <c r="CL62" s="1660"/>
      <c r="CM62" s="1660"/>
      <c r="CN62" s="1660"/>
      <c r="CO62" s="1660"/>
      <c r="CP62" s="1660"/>
      <c r="CQ62" s="1660"/>
      <c r="CR62" s="1660"/>
      <c r="CS62" s="1660"/>
      <c r="CT62" s="1660"/>
      <c r="CW62" s="1150"/>
      <c r="CX62" s="1150"/>
      <c r="CY62" s="1150"/>
      <c r="CZ62" s="1150"/>
      <c r="DA62" s="1150"/>
    </row>
    <row customHeight="1" ht="14.25">
      <c r="O63" s="533"/>
      <c r="S63" s="1260"/>
      <c r="T63" s="2088"/>
      <c r="U63" s="2088"/>
      <c r="V63" s="2088"/>
      <c r="W63" s="2088"/>
      <c r="X63" s="2088"/>
      <c r="Y63" s="2088"/>
      <c r="Z63" s="2088"/>
      <c r="AA63" s="2088"/>
      <c r="AB63" s="2088"/>
      <c r="AC63" s="2088"/>
      <c r="AD63" s="2088"/>
      <c r="AE63" s="2088"/>
      <c r="AF63" s="2088"/>
      <c r="AG63" s="2088"/>
      <c r="AH63" s="2088"/>
      <c r="AI63" s="2088"/>
      <c r="AJ63" s="2215"/>
      <c r="AK63" s="2215"/>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215"/>
      <c r="CA63" s="2215"/>
      <c r="CB63" s="2215"/>
      <c r="CC63" s="2215"/>
      <c r="CD63" s="2215"/>
      <c r="CE63" s="2215"/>
      <c r="CF63" s="2215"/>
      <c r="CG63" s="2215"/>
      <c r="CH63" s="2215"/>
      <c r="CI63" s="2215"/>
      <c r="CJ63" s="2215"/>
      <c r="CK63" s="2215"/>
      <c r="CL63" s="2215"/>
      <c r="CM63" s="2215"/>
      <c r="CN63" s="2215"/>
      <c r="CO63" s="2215"/>
      <c r="CP63" s="2215"/>
      <c r="CQ63" s="2215"/>
      <c r="CR63" s="2215"/>
      <c r="CS63" s="2215"/>
      <c r="CT63" s="2215"/>
      <c r="CU63" s="2088"/>
      <c r="CV63" s="2088"/>
    </row>
    <row customHeight="1" ht="14.25">
      <c r="O64" s="533"/>
      <c r="AJ64" s="1660"/>
      <c r="AK64" s="1660"/>
      <c r="AL64" s="1660"/>
      <c r="AM64" s="1660"/>
      <c r="AN64" s="1660"/>
      <c r="AO64" s="1660"/>
      <c r="AP64" s="1660"/>
      <c r="AQ64" s="1660"/>
      <c r="AR64" s="1660"/>
      <c r="AS64" s="1660"/>
      <c r="AT64" s="1660"/>
      <c r="AU64" s="1660"/>
      <c r="AV64" s="1660"/>
      <c r="AW64" s="1660"/>
      <c r="AX64" s="1660"/>
      <c r="AY64" s="1660"/>
      <c r="AZ64" s="1660"/>
      <c r="BA64" s="1660"/>
      <c r="BB64" s="1660"/>
      <c r="BC64" s="1660"/>
      <c r="BD64" s="1660"/>
      <c r="BE64" s="1660"/>
      <c r="BF64" s="1660"/>
      <c r="BG64" s="1660"/>
      <c r="BH64" s="1660"/>
      <c r="BI64" s="1660"/>
      <c r="BJ64" s="1660"/>
      <c r="BK64" s="1660"/>
      <c r="BL64" s="1660"/>
      <c r="BM64" s="1660"/>
      <c r="BN64" s="1660"/>
      <c r="BO64" s="1660"/>
      <c r="BP64" s="1660"/>
      <c r="BQ64" s="1660"/>
      <c r="BR64" s="1660"/>
      <c r="BS64" s="1660"/>
      <c r="BT64" s="1660"/>
      <c r="BU64" s="1660"/>
      <c r="BV64" s="1660"/>
      <c r="BW64" s="1660"/>
      <c r="BX64" s="1660"/>
      <c r="BY64" s="1660"/>
      <c r="BZ64" s="1660"/>
      <c r="CA64" s="1660"/>
      <c r="CB64" s="1660"/>
      <c r="CC64" s="1660"/>
      <c r="CD64" s="1660"/>
      <c r="CE64" s="1660"/>
      <c r="CF64" s="1660"/>
      <c r="CG64" s="1660"/>
      <c r="CH64" s="1660"/>
      <c r="CI64" s="1660"/>
      <c r="CJ64" s="1660"/>
      <c r="CK64" s="1660"/>
      <c r="CL64" s="1660"/>
      <c r="CM64" s="1660"/>
      <c r="CN64" s="1660"/>
      <c r="CO64" s="1660"/>
      <c r="CP64" s="1660"/>
      <c r="CQ64" s="1660"/>
      <c r="CR64" s="1660"/>
      <c r="CS64" s="1660"/>
      <c r="CT64" s="166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215"/>
      <c r="BS65" s="2215"/>
      <c r="BT65" s="2215"/>
      <c r="BU65" s="2215"/>
      <c r="BV65" s="2215"/>
      <c r="BW65" s="2215"/>
      <c r="BX65" s="2215"/>
      <c r="BY65" s="2215"/>
      <c r="BZ65" s="2215"/>
      <c r="CA65" s="2215"/>
      <c r="CB65" s="2215"/>
      <c r="CC65" s="2215"/>
      <c r="CD65" s="2215"/>
      <c r="CE65" s="2215"/>
      <c r="CF65" s="2215"/>
      <c r="CG65" s="2215"/>
      <c r="CH65" s="2215"/>
      <c r="CI65" s="2215"/>
      <c r="CJ65" s="2215"/>
      <c r="CK65" s="2215"/>
      <c r="CL65" s="2215"/>
      <c r="CM65" s="2215"/>
      <c r="CN65" s="2215"/>
      <c r="CO65" s="2215"/>
      <c r="CP65" s="2215"/>
      <c r="CQ65" s="2215"/>
      <c r="CR65" s="2215"/>
      <c r="CS65" s="2215"/>
      <c r="CT65" s="2215"/>
      <c r="CU65" s="2088"/>
      <c r="CV65" s="2088"/>
    </row>
  </sheetData>
  <sheetProtection formatColumns="0" formatRows="0" autoFilter="0" sort="0" insertRows="0" insertColumns="1" deleteRows="0" deleteColumns="0"/>
  <mergeCells count="390">
    <mergeCell ref="T63:CV63"/>
    <mergeCell ref="T65:CV65"/>
    <mergeCell ref="Q45:Q48"/>
    <mergeCell ref="V45:AB45"/>
    <mergeCell ref="AC45:CU45"/>
    <mergeCell ref="AF46:AF47"/>
    <mergeCell ref="AG46:AG47"/>
    <mergeCell ref="CV46:CV47"/>
    <mergeCell ref="AH46:AH47"/>
    <mergeCell ref="AI46:AI47"/>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46:AN47"/>
    <mergeCell ref="AO46:AO47"/>
    <mergeCell ref="AM46:AM47"/>
    <mergeCell ref="AP46:AP47"/>
    <mergeCell ref="Z46:Z47"/>
    <mergeCell ref="AA46:AA47"/>
    <mergeCell ref="Y46:Y47"/>
    <mergeCell ref="AB46:AB47"/>
    <mergeCell ref="CV50:CV51"/>
    <mergeCell ref="AG50:AG51"/>
    <mergeCell ref="AH50:AH51"/>
    <mergeCell ref="AF50:AF51"/>
    <mergeCell ref="AI50:AI51"/>
    <mergeCell ref="K50:K51"/>
    <mergeCell ref="Y50:Y51"/>
    <mergeCell ref="Z50:Z51"/>
    <mergeCell ref="AA50:AA51"/>
    <mergeCell ref="AB50:AB51"/>
    <mergeCell ref="J49:J52"/>
    <mergeCell ref="Q49:Q52"/>
    <mergeCell ref="V49:AB49"/>
    <mergeCell ref="AC49:CU49"/>
    <mergeCell ref="AM50:AM51"/>
    <mergeCell ref="AN50:AN51"/>
    <mergeCell ref="AO50:AO51"/>
    <mergeCell ref="AP50:AP51"/>
    <mergeCell ref="CV54:CV55"/>
    <mergeCell ref="AG54:AG55"/>
    <mergeCell ref="AH54:AH55"/>
    <mergeCell ref="AF54:AF55"/>
    <mergeCell ref="AI54:AI55"/>
    <mergeCell ref="K54:K55"/>
    <mergeCell ref="Y54:Y55"/>
    <mergeCell ref="Z54:Z55"/>
    <mergeCell ref="AA54:AA55"/>
    <mergeCell ref="AB54:AB55"/>
    <mergeCell ref="J53:J56"/>
    <mergeCell ref="Q53:Q56"/>
    <mergeCell ref="V53:AB53"/>
    <mergeCell ref="AC53:CU53"/>
    <mergeCell ref="AM54:AM55"/>
    <mergeCell ref="AN54:AN55"/>
    <mergeCell ref="AO54:AO55"/>
    <mergeCell ref="AP54:AP55"/>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AT54:AT55"/>
    <mergeCell ref="AU54:AU55"/>
    <mergeCell ref="AV54:AV55"/>
    <mergeCell ref="AW54:AW5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A54:BA55"/>
    <mergeCell ref="BB54:BB55"/>
    <mergeCell ref="BC54:BC55"/>
    <mergeCell ref="BD54:BD5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H54:BH55"/>
    <mergeCell ref="BI54:BI55"/>
    <mergeCell ref="BJ54:BJ55"/>
    <mergeCell ref="BK54:BK5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O54:BO55"/>
    <mergeCell ref="BP54:BP55"/>
    <mergeCell ref="BQ54:BQ55"/>
    <mergeCell ref="BR54:BR5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BV54:BV55"/>
    <mergeCell ref="BW54:BW55"/>
    <mergeCell ref="BX54:BX55"/>
    <mergeCell ref="BY54:BY5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C54:CC55"/>
    <mergeCell ref="CD54:CD55"/>
    <mergeCell ref="CE54:CE55"/>
    <mergeCell ref="CF54:CF5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J54:CJ55"/>
    <mergeCell ref="CK54:CK55"/>
    <mergeCell ref="CL54:CL55"/>
    <mergeCell ref="CM54:CM55"/>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Q54:CQ55"/>
    <mergeCell ref="CR54:CR55"/>
    <mergeCell ref="CS54:CS55"/>
    <mergeCell ref="CT54:CT55"/>
  </mergeCells>
  <dataValidations count="8">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AS8 AS47 AS51 AS55 AZ8 AZ47 AZ51 AZ55 BG8 BG47 BG51 BG55 BN8 BN47 BN51 BN55 BU8 BU47 BU51 BU55 CB8 CB47 CB51 CB55 CI8 CI47 CI51 CI55 CP8 CP47 CP51 CP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C0CDC-FFFB-C1F1-C742-DFD14EA5A4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492</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224</v>
      </c>
      <c r="B45" s="1380" t="s">
        <v>225</v>
      </c>
      <c r="C45" s="1380" t="s">
        <v>226</v>
      </c>
      <c r="D45" s="1380" t="s">
        <v>492</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224</v>
      </c>
      <c r="B46" s="1380" t="s">
        <v>225</v>
      </c>
      <c r="C46" s="1380" t="s">
        <v>226</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492</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224</v>
      </c>
      <c r="B49" s="1380" t="s">
        <v>225</v>
      </c>
      <c r="C49" s="1380" t="s">
        <v>226</v>
      </c>
      <c r="D49" s="1380" t="s">
        <v>492</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492</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2F8D4-5D3B-23C1-457C-D2F61FC5F9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493</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229</v>
      </c>
      <c r="B45" s="1380" t="s">
        <v>230</v>
      </c>
      <c r="C45" s="1380" t="s">
        <v>231</v>
      </c>
      <c r="D45" s="1380" t="s">
        <v>493</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229</v>
      </c>
      <c r="B46" s="1380" t="s">
        <v>230</v>
      </c>
      <c r="C46" s="1380" t="s">
        <v>231</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493</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229</v>
      </c>
      <c r="B49" s="1380" t="s">
        <v>230</v>
      </c>
      <c r="C49" s="1380" t="s">
        <v>231</v>
      </c>
      <c r="D49" s="1380" t="s">
        <v>493</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493</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CAEC5-EDD9-11A1-882F-58AC74ACD9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469" t="s">
        <v>481</v>
      </c>
      <c r="W38" s="2100" t="s">
        <v>428</v>
      </c>
      <c r="X38" s="2102"/>
      <c r="Y38" s="2100" t="s">
        <v>429</v>
      </c>
      <c r="Z38" s="2101"/>
      <c r="AA38" s="2102"/>
      <c r="AB38" s="2112"/>
      <c r="AC38" s="1469" t="s">
        <v>481</v>
      </c>
      <c r="AD38" s="2100" t="s">
        <v>428</v>
      </c>
      <c r="AE38" s="2102"/>
      <c r="AF38" s="2100" t="s">
        <v>429</v>
      </c>
      <c r="AG38" s="2101"/>
      <c r="AH38" s="2102"/>
      <c r="AI38" s="2112"/>
      <c r="AJ38" s="2115"/>
      <c r="AK38" s="1953"/>
    </row>
    <row customHeight="1" ht="33.7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469" t="s">
        <v>484</v>
      </c>
      <c r="W39" s="1224" t="s">
        <v>485</v>
      </c>
      <c r="X39" s="1224" t="s">
        <v>486</v>
      </c>
      <c r="Y39" s="1472" t="s">
        <v>439</v>
      </c>
      <c r="Z39" s="2103" t="s">
        <v>440</v>
      </c>
      <c r="AA39" s="2104"/>
      <c r="AB39" s="2113"/>
      <c r="AC39" s="1469" t="s">
        <v>484</v>
      </c>
      <c r="AD39" s="1224" t="s">
        <v>485</v>
      </c>
      <c r="AE39" s="1224" t="s">
        <v>486</v>
      </c>
      <c r="AF39" s="1472"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234</v>
      </c>
      <c r="B44" s="1380" t="s">
        <v>235</v>
      </c>
      <c r="C44" s="1380" t="s">
        <v>236</v>
      </c>
      <c r="D44" s="1380" t="s">
        <v>494</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234</v>
      </c>
      <c r="B45" s="1380" t="s">
        <v>235</v>
      </c>
      <c r="C45" s="1380" t="s">
        <v>236</v>
      </c>
      <c r="D45" s="1380" t="s">
        <v>494</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234</v>
      </c>
      <c r="B46" s="1380" t="s">
        <v>235</v>
      </c>
      <c r="C46" s="1380" t="s">
        <v>236</v>
      </c>
      <c r="D46" s="1380" t="s">
        <v>494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494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494</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234</v>
      </c>
      <c r="B49" s="1380" t="s">
        <v>235</v>
      </c>
      <c r="C49" s="1380" t="s">
        <v>236</v>
      </c>
      <c r="D49" s="1380" t="s">
        <v>494</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494</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A4A74-B996-6344-1809-2E1AE2E24E8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125</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500</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 а. Бесленей"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Главное управление Карачаево-Черкесской Республики по тарифам и ценам</v>
      </c>
      <c r="W31" s="2082"/>
      <c r="X31" s="2082"/>
      <c r="Y31" s="2082"/>
      <c r="Z31" s="2082"/>
      <c r="AA31" s="2082"/>
      <c r="AB31" s="2082"/>
      <c r="AC31" s="314"/>
      <c r="AD31" s="2082" t="str">
        <f>IF(TITLE_NAME_OR_PR_CHANGE="",IF(TITLE_NAME_OR_PR="","",TITLE_NAME_OR_PR),TITLE_NAME_OR_PR_CHANGE)</f>
        <v>Главное управление Карачаево-Черкесской Республики по тарифам и ценам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45231.48055555556</v>
      </c>
      <c r="W32" s="2081"/>
      <c r="X32" s="2081"/>
      <c r="Y32" s="2081"/>
      <c r="Z32" s="2081"/>
      <c r="AA32" s="2081"/>
      <c r="AB32" s="2081"/>
      <c r="AC32" s="314"/>
      <c r="AD32" s="2081" t="str">
        <f>IF(TITLE_DATE_PR_CHANGE="",IF(TITLE_DATE_PR="","",TITLE_DATE_PR),TITLE_DATE_PR_CHANGE)</f>
        <v>45231.48055555556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www.tarif.net</v>
      </c>
      <c r="W34" s="2082"/>
      <c r="X34" s="2082"/>
      <c r="Y34" s="2082"/>
      <c r="Z34" s="2082"/>
      <c r="AA34" s="2082"/>
      <c r="AB34" s="2082"/>
      <c r="AC34" s="314"/>
      <c r="AD34" s="2082" t="str">
        <f>IF(TITLE_IST_PUB_CHANGE="",IF(TITLE_IST_PUB="","",TITLE_IST_PUB),TITLE_IST_PUB_CHANGE)</f>
        <v>www.tarif.net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45231.48055555556</v>
      </c>
      <c r="W36" s="2081"/>
      <c r="X36" s="2081"/>
      <c r="Y36" s="2081"/>
      <c r="Z36" s="2081"/>
      <c r="AA36" s="2081"/>
      <c r="AB36" s="2081"/>
      <c r="AC36" s="314"/>
      <c r="AD36" s="2081" t="str">
        <f>IF(TITLE_DATE_PR_CHANGE="",IF(TITLE_DATE_PR="","",TITLE_DATE_PR),TITLE_DATE_PR_CHANGE)</f>
        <v>45231.48055555556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85</v>
      </c>
      <c r="T41" s="2044" t="s">
        <v>501</v>
      </c>
      <c r="U41" s="281"/>
      <c r="V41" s="2108" t="s">
        <v>422</v>
      </c>
      <c r="W41" s="2109"/>
      <c r="X41" s="2109"/>
      <c r="Y41" s="2109"/>
      <c r="Z41" s="2109"/>
      <c r="AA41" s="2109"/>
      <c r="AB41" s="2110"/>
      <c r="AC41" s="2111" t="s">
        <v>423</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137</v>
      </c>
      <c r="C44" s="1387" t="s">
        <v>138</v>
      </c>
      <c r="D44" s="1387" t="s">
        <v>139</v>
      </c>
      <c r="E44" s="1381" t="s">
        <v>430</v>
      </c>
      <c r="F44" s="1381" t="s">
        <v>431</v>
      </c>
      <c r="G44" s="1381" t="s">
        <v>432</v>
      </c>
      <c r="H44" s="1381" t="s">
        <v>433</v>
      </c>
      <c r="I44" s="1381" t="s">
        <v>434</v>
      </c>
      <c r="J44" s="1381" t="s">
        <v>435</v>
      </c>
      <c r="K44" s="1381" t="s">
        <v>436</v>
      </c>
      <c r="L44" s="1381" t="s">
        <v>411</v>
      </c>
      <c r="Q44" s="272"/>
      <c r="R44" s="368"/>
      <c r="S44" s="2107"/>
      <c r="T44" s="2044"/>
      <c r="U44" s="282"/>
      <c r="V44" s="1465" t="s">
        <v>470</v>
      </c>
      <c r="W44" s="1465" t="s">
        <v>471</v>
      </c>
      <c r="X44" s="1465" t="s">
        <v>470</v>
      </c>
      <c r="Y44" s="1465" t="s">
        <v>471</v>
      </c>
      <c r="Z44" s="1472"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65" t="s">
        <v>470</v>
      </c>
      <c r="AU44" s="1465" t="s">
        <v>471</v>
      </c>
      <c r="AV44" s="1465" t="s">
        <v>470</v>
      </c>
      <c r="AW44" s="1465" t="s">
        <v>471</v>
      </c>
      <c r="AX44" s="1472" t="s">
        <v>439</v>
      </c>
      <c r="AY44" s="2103" t="s">
        <v>440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112</v>
      </c>
      <c r="T45" s="1268" t="s">
        <v>100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239</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125</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239</v>
      </c>
      <c r="B47" s="1380" t="s">
        <v>240</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42">
      <c r="A48" s="1380" t="s">
        <v>239</v>
      </c>
      <c r="B48" s="1380" t="s">
        <v>240</v>
      </c>
      <c r="C48" s="1380" t="s">
        <v>241</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239</v>
      </c>
      <c r="B49" s="1360" t="s">
        <v>240</v>
      </c>
      <c r="C49" s="1360" t="s">
        <v>241</v>
      </c>
      <c r="D49" s="1360" t="s">
        <v>509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239</v>
      </c>
      <c r="B50" s="1360" t="s">
        <v>240</v>
      </c>
      <c r="C50" s="1360" t="s">
        <v>241</v>
      </c>
      <c r="D50" s="1360" t="s">
        <v>509</v>
      </c>
      <c r="E50" s="2090"/>
      <c r="F50" s="2090"/>
      <c r="G50" s="2090"/>
      <c r="H50" s="2090"/>
      <c r="I50" s="2091" t="str">
        <f>S49&amp;".1"</f>
        <v>.1</v>
      </c>
      <c r="J50" s="1360"/>
      <c r="K50" s="1360"/>
      <c r="L50" s="1363" t="s">
        <v>398</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239</v>
      </c>
      <c r="B51" s="1360" t="s">
        <v>240</v>
      </c>
      <c r="C51" s="1360" t="s">
        <v>241</v>
      </c>
      <c r="D51" s="1360" t="s">
        <v>509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239</v>
      </c>
      <c r="B52" s="1380" t="s">
        <v>240</v>
      </c>
      <c r="C52" s="1380" t="s">
        <v>241</v>
      </c>
      <c r="D52" s="1380" t="s">
        <v>509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60</v>
      </c>
      <c r="AB52" s="1758"/>
      <c r="AC52" s="147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480">
        <v>1</v>
      </c>
      <c r="AS52" s="1483" t="s">
        <v>24</v>
      </c>
      <c r="AT52" s="746"/>
      <c r="AU52" s="1272"/>
      <c r="AV52" s="746"/>
      <c r="AW52" s="1272"/>
      <c r="AX52" s="1758"/>
      <c r="AY52" s="1476" t="s">
        <v>60</v>
      </c>
      <c r="AZ52" s="1758"/>
      <c r="BA52" s="1476" t="s">
        <v>60</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239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239</v>
      </c>
      <c r="B56" s="1380" t="s">
        <v>240</v>
      </c>
      <c r="C56" s="1380" t="s">
        <v>241</v>
      </c>
      <c r="D56" s="1380" t="s">
        <v>509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239</v>
      </c>
      <c r="B57" s="1380" t="s">
        <v>240</v>
      </c>
      <c r="C57" s="1380" t="s">
        <v>241</v>
      </c>
      <c r="D57" s="1380" t="s">
        <v>509</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239</v>
      </c>
      <c r="B58" s="1360" t="s">
        <v>240</v>
      </c>
      <c r="C58" s="1360" t="s">
        <v>241</v>
      </c>
      <c r="D58" s="1360" t="s">
        <v>509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239</v>
      </c>
      <c r="B59" s="1360" t="s">
        <v>240</v>
      </c>
      <c r="C59" s="1360" t="s">
        <v>241</v>
      </c>
      <c r="D59" s="1360" t="s">
        <v>509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239</v>
      </c>
      <c r="B60" s="1360" t="s">
        <v>240</v>
      </c>
      <c r="C60" s="1360" t="s">
        <v>241</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239</v>
      </c>
      <c r="B61" s="1360" t="s">
        <v>240</v>
      </c>
      <c r="C61" s="1331"/>
      <c r="D61" s="1331"/>
      <c r="E61" s="2090"/>
      <c r="F61" s="2089"/>
      <c r="G61" s="1331"/>
      <c r="H61" s="1331"/>
      <c r="I61" s="1331"/>
      <c r="J61" s="1331"/>
      <c r="K61" s="1331"/>
      <c r="L61" s="148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239</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1E17E-847C-E42C-6FB6-7DA8F0A3AC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481</v>
      </c>
      <c r="W38" s="2100" t="s">
        <v>428</v>
      </c>
      <c r="X38" s="2102"/>
      <c r="Y38" s="2100" t="s">
        <v>429</v>
      </c>
      <c r="Z38" s="2101"/>
      <c r="AA38" s="2102"/>
      <c r="AB38" s="2112"/>
      <c r="AC38" s="1500" t="s">
        <v>481</v>
      </c>
      <c r="AD38" s="2100" t="s">
        <v>428</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512</v>
      </c>
      <c r="W39" s="1224" t="s">
        <v>513</v>
      </c>
      <c r="X39" s="1224" t="s">
        <v>486</v>
      </c>
      <c r="Y39" s="1506" t="s">
        <v>439</v>
      </c>
      <c r="Z39" s="2103" t="s">
        <v>440</v>
      </c>
      <c r="AA39" s="2104"/>
      <c r="AB39" s="2113"/>
      <c r="AC39" s="1500" t="s">
        <v>512</v>
      </c>
      <c r="AD39" s="1224" t="s">
        <v>513</v>
      </c>
      <c r="AE39" s="1224" t="s">
        <v>486</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514</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259</v>
      </c>
      <c r="B45" s="1380" t="s">
        <v>260</v>
      </c>
      <c r="C45" s="1380" t="s">
        <v>261</v>
      </c>
      <c r="D45" s="1380" t="s">
        <v>514</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259</v>
      </c>
      <c r="B46" s="1380" t="s">
        <v>260</v>
      </c>
      <c r="C46" s="1380" t="s">
        <v>261</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514</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259</v>
      </c>
      <c r="B49" s="1380" t="s">
        <v>260</v>
      </c>
      <c r="C49" s="1380" t="s">
        <v>261</v>
      </c>
      <c r="D49" s="1380" t="s">
        <v>514</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514</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99637-65FD-DA7F-2EED-9E43C961F65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481</v>
      </c>
      <c r="W38" s="2100" t="s">
        <v>428</v>
      </c>
      <c r="X38" s="2102"/>
      <c r="Y38" s="2100" t="s">
        <v>429</v>
      </c>
      <c r="Z38" s="2101"/>
      <c r="AA38" s="2102"/>
      <c r="AB38" s="2112"/>
      <c r="AC38" s="1500" t="s">
        <v>481</v>
      </c>
      <c r="AD38" s="2100" t="s">
        <v>428</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512</v>
      </c>
      <c r="W39" s="1224" t="s">
        <v>513</v>
      </c>
      <c r="X39" s="1224" t="s">
        <v>486</v>
      </c>
      <c r="Y39" s="1506" t="s">
        <v>439</v>
      </c>
      <c r="Z39" s="2103" t="s">
        <v>440</v>
      </c>
      <c r="AA39" s="2104"/>
      <c r="AB39" s="2113"/>
      <c r="AC39" s="1500" t="s">
        <v>512</v>
      </c>
      <c r="AD39" s="1224" t="s">
        <v>513</v>
      </c>
      <c r="AE39" s="1224" t="s">
        <v>486</v>
      </c>
      <c r="AF39" s="1506" t="s">
        <v>439</v>
      </c>
      <c r="AG39" s="2103" t="s">
        <v>440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515</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264</v>
      </c>
      <c r="B45" s="1380" t="s">
        <v>265</v>
      </c>
      <c r="C45" s="1380" t="s">
        <v>266</v>
      </c>
      <c r="D45" s="1380" t="s">
        <v>515</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264</v>
      </c>
      <c r="B46" s="1380" t="s">
        <v>265</v>
      </c>
      <c r="C46" s="1380" t="s">
        <v>266</v>
      </c>
      <c r="D46" s="1380" t="s">
        <v>515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515</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264</v>
      </c>
      <c r="B49" s="1380" t="s">
        <v>265</v>
      </c>
      <c r="C49" s="1380" t="s">
        <v>266</v>
      </c>
      <c r="D49" s="1380" t="s">
        <v>515</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515</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A00EF-C782-8BA5-EBC7-1C501803182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125</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500</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 а. Бесленей"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Главное управление Карачаево-Черкесской Республики по тарифам и ценам</v>
      </c>
      <c r="W31" s="2082"/>
      <c r="X31" s="2082"/>
      <c r="Y31" s="2082"/>
      <c r="Z31" s="2082"/>
      <c r="AA31" s="2082"/>
      <c r="AB31" s="2082"/>
      <c r="AC31" s="314"/>
      <c r="AD31" s="2082" t="str">
        <f>IF(TITLE_NAME_OR_PR_CHANGE="",IF(TITLE_NAME_OR_PR="","",TITLE_NAME_OR_PR),TITLE_NAME_OR_PR_CHANGE)</f>
        <v>Главное управление Карачаево-Черкесской Республики по тарифам и ценам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45231.48055555556</v>
      </c>
      <c r="W32" s="2081"/>
      <c r="X32" s="2081"/>
      <c r="Y32" s="2081"/>
      <c r="Z32" s="2081"/>
      <c r="AA32" s="2081"/>
      <c r="AB32" s="2081"/>
      <c r="AC32" s="314"/>
      <c r="AD32" s="2081" t="str">
        <f>IF(TITLE_DATE_PR_CHANGE="",IF(TITLE_DATE_PR="","",TITLE_DATE_PR),TITLE_DATE_PR_CHANGE)</f>
        <v>45231.48055555556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www.tarif.net</v>
      </c>
      <c r="W34" s="2082"/>
      <c r="X34" s="2082"/>
      <c r="Y34" s="2082"/>
      <c r="Z34" s="2082"/>
      <c r="AA34" s="2082"/>
      <c r="AB34" s="2082"/>
      <c r="AC34" s="314"/>
      <c r="AD34" s="2082" t="str">
        <f>IF(TITLE_IST_PUB_CHANGE="",IF(TITLE_IST_PUB="","",TITLE_IST_PUB),TITLE_IST_PUB_CHANGE)</f>
        <v>www.tarif.net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45231.48055555556</v>
      </c>
      <c r="W36" s="2081"/>
      <c r="X36" s="2081"/>
      <c r="Y36" s="2081"/>
      <c r="Z36" s="2081"/>
      <c r="AA36" s="2081"/>
      <c r="AB36" s="2081"/>
      <c r="AC36" s="314"/>
      <c r="AD36" s="2081" t="str">
        <f>IF(TITLE_DATE_PR_CHANGE="",IF(TITLE_DATE_PR="","",TITLE_DATE_PR),TITLE_DATE_PR_CHANGE)</f>
        <v>45231.48055555556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85</v>
      </c>
      <c r="T41" s="2044" t="s">
        <v>501</v>
      </c>
      <c r="U41" s="281"/>
      <c r="V41" s="2108" t="s">
        <v>422</v>
      </c>
      <c r="W41" s="2109"/>
      <c r="X41" s="2109"/>
      <c r="Y41" s="2109"/>
      <c r="Z41" s="2109"/>
      <c r="AA41" s="2109"/>
      <c r="AB41" s="2110"/>
      <c r="AC41" s="2111" t="s">
        <v>423</v>
      </c>
      <c r="AD41" s="2155" t="s">
        <v>518</v>
      </c>
      <c r="AE41" s="2128"/>
      <c r="AF41" s="2128"/>
      <c r="AG41" s="2156"/>
      <c r="AH41" s="2155" t="s">
        <v>519</v>
      </c>
      <c r="AI41" s="2128"/>
      <c r="AJ41" s="2128"/>
      <c r="AK41" s="2156"/>
      <c r="AL41" s="2155" t="s">
        <v>520</v>
      </c>
      <c r="AM41" s="2128"/>
      <c r="AN41" s="2128"/>
      <c r="AO41" s="2156"/>
      <c r="AP41" s="2155" t="s">
        <v>505</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137</v>
      </c>
      <c r="C44" s="1387" t="s">
        <v>138</v>
      </c>
      <c r="D44" s="1387" t="s">
        <v>139</v>
      </c>
      <c r="E44" s="1381" t="s">
        <v>430</v>
      </c>
      <c r="F44" s="1381" t="s">
        <v>431</v>
      </c>
      <c r="G44" s="1381" t="s">
        <v>432</v>
      </c>
      <c r="H44" s="1381" t="s">
        <v>433</v>
      </c>
      <c r="I44" s="1381" t="s">
        <v>434</v>
      </c>
      <c r="J44" s="1381" t="s">
        <v>435</v>
      </c>
      <c r="K44" s="1381" t="s">
        <v>436</v>
      </c>
      <c r="L44" s="1381" t="s">
        <v>411</v>
      </c>
      <c r="Q44" s="272"/>
      <c r="R44" s="368"/>
      <c r="S44" s="2107"/>
      <c r="T44" s="2044"/>
      <c r="U44" s="282"/>
      <c r="V44" s="1496" t="s">
        <v>470</v>
      </c>
      <c r="W44" s="1496" t="s">
        <v>471</v>
      </c>
      <c r="X44" s="1496" t="s">
        <v>470</v>
      </c>
      <c r="Y44" s="1496" t="s">
        <v>471</v>
      </c>
      <c r="Z44" s="1506"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439</v>
      </c>
      <c r="AY44" s="2103" t="s">
        <v>440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112</v>
      </c>
      <c r="T45" s="1268" t="s">
        <v>100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125</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269</v>
      </c>
      <c r="B47" s="1380" t="s">
        <v>270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269</v>
      </c>
      <c r="B48" s="1380" t="s">
        <v>270</v>
      </c>
      <c r="C48" s="1380" t="s">
        <v>271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511</v>
      </c>
      <c r="BE48" s="496"/>
      <c r="BF48" s="496" t="str">
        <f>IF(T48="","",T48)</f>
        <v>Наименование централизованной системы водоотведения</v>
      </c>
      <c r="BG48" s="496"/>
      <c r="BH48" s="496"/>
    </row>
    <row s="1667" customFormat="1" customHeight="1" ht="0">
      <c r="A49" s="1360" t="s">
        <v>269</v>
      </c>
      <c r="B49" s="1360" t="s">
        <v>270</v>
      </c>
      <c r="C49" s="1360" t="s">
        <v>271</v>
      </c>
      <c r="D49" s="1360" t="s">
        <v>523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269</v>
      </c>
      <c r="B50" s="1360" t="s">
        <v>270</v>
      </c>
      <c r="C50" s="1360" t="s">
        <v>271</v>
      </c>
      <c r="D50" s="1360" t="s">
        <v>523</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269</v>
      </c>
      <c r="B51" s="1360" t="s">
        <v>270</v>
      </c>
      <c r="C51" s="1360" t="s">
        <v>271</v>
      </c>
      <c r="D51" s="1360" t="s">
        <v>523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269</v>
      </c>
      <c r="B52" s="1380" t="s">
        <v>270</v>
      </c>
      <c r="C52" s="1380" t="s">
        <v>271</v>
      </c>
      <c r="D52" s="1380" t="s">
        <v>523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269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269</v>
      </c>
      <c r="B56" s="1380" t="s">
        <v>270</v>
      </c>
      <c r="C56" s="1380" t="s">
        <v>271</v>
      </c>
      <c r="D56" s="1380" t="s">
        <v>523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269</v>
      </c>
      <c r="B57" s="1380" t="s">
        <v>270</v>
      </c>
      <c r="C57" s="1380" t="s">
        <v>271</v>
      </c>
      <c r="D57" s="1380" t="s">
        <v>523</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269</v>
      </c>
      <c r="B58" s="1360" t="s">
        <v>270</v>
      </c>
      <c r="C58" s="1360" t="s">
        <v>271</v>
      </c>
      <c r="D58" s="1360" t="s">
        <v>523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269</v>
      </c>
      <c r="B59" s="1360" t="s">
        <v>270</v>
      </c>
      <c r="C59" s="1360" t="s">
        <v>271</v>
      </c>
      <c r="D59" s="1360" t="s">
        <v>523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269</v>
      </c>
      <c r="B60" s="1360" t="s">
        <v>270</v>
      </c>
      <c r="C60" s="1360" t="s">
        <v>271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269</v>
      </c>
      <c r="B61" s="1360" t="s">
        <v>270</v>
      </c>
      <c r="C61" s="1331"/>
      <c r="D61" s="1331"/>
      <c r="E61" s="2090"/>
      <c r="F61" s="2089"/>
      <c r="G61" s="1331"/>
      <c r="H61" s="1331"/>
      <c r="I61" s="1331"/>
      <c r="J61" s="1331"/>
      <c r="K61" s="1331"/>
      <c r="L61" s="151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269</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313DA-54BF-6276-0F44-E47F59C2C5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526</v>
      </c>
      <c r="W38" s="2100" t="s">
        <v>527</v>
      </c>
      <c r="X38" s="2102"/>
      <c r="Y38" s="2100" t="s">
        <v>429</v>
      </c>
      <c r="Z38" s="2101"/>
      <c r="AA38" s="2102"/>
      <c r="AB38" s="2112"/>
      <c r="AC38" s="1500" t="s">
        <v>526</v>
      </c>
      <c r="AD38" s="2100" t="s">
        <v>527</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528</v>
      </c>
      <c r="W39" s="1224" t="s">
        <v>529</v>
      </c>
      <c r="X39" s="1224" t="s">
        <v>530</v>
      </c>
      <c r="Y39" s="1506" t="s">
        <v>439</v>
      </c>
      <c r="Z39" s="2103" t="s">
        <v>440</v>
      </c>
      <c r="AA39" s="2104"/>
      <c r="AB39" s="2113"/>
      <c r="AC39" s="1500" t="s">
        <v>528</v>
      </c>
      <c r="AD39" s="1224" t="s">
        <v>529</v>
      </c>
      <c r="AE39" s="1224" t="s">
        <v>530</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244</v>
      </c>
      <c r="B45" s="1380" t="s">
        <v>245</v>
      </c>
      <c r="C45" s="1380" t="s">
        <v>246</v>
      </c>
      <c r="D45" s="1380" t="s">
        <v>531</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244</v>
      </c>
      <c r="B46" s="1380" t="s">
        <v>245</v>
      </c>
      <c r="C46" s="1380" t="s">
        <v>246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244</v>
      </c>
      <c r="B49" s="1380" t="s">
        <v>245</v>
      </c>
      <c r="C49" s="1380" t="s">
        <v>246</v>
      </c>
      <c r="D49" s="1380" t="s">
        <v>531</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290D8-46AB-E556-D816-F08386CCAA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125</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411</v>
      </c>
      <c r="P20" s="1379"/>
      <c r="Q20" s="1459"/>
      <c r="R20" s="1459"/>
      <c r="S20" s="724"/>
      <c r="T20" s="1155" t="s">
        <v>412</v>
      </c>
      <c r="Z20" s="166" t="s">
        <v>413</v>
      </c>
      <c r="AB20" s="166" t="s">
        <v>414</v>
      </c>
      <c r="AC20" s="1155" t="s">
        <v>412</v>
      </c>
      <c r="AG20" s="166" t="s">
        <v>415</v>
      </c>
      <c r="AI20" s="166" t="s">
        <v>414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 а. Бесленей"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Главное управление Карачаево-Черкесской Республики по тарифам и ценам</v>
      </c>
      <c r="W27" s="2082"/>
      <c r="X27" s="2082"/>
      <c r="Y27" s="2082"/>
      <c r="Z27" s="2082"/>
      <c r="AA27" s="2082"/>
      <c r="AB27" s="314"/>
      <c r="AC27" s="2082" t="str">
        <f>IF(TITLE_NAME_OR_PR_CHANGE="",IF(TITLE_NAME_OR_PR="","",TITLE_NAME_OR_PR),TITLE_NAME_OR_PR_CHANGE)</f>
        <v>Главное управление Карачаево-Черкесской Республики по тарифам и ценам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416</v>
      </c>
      <c r="T28" s="2080"/>
      <c r="U28" s="1389"/>
      <c r="V28" s="2081" t="str">
        <f>IF(TITLE_DATE_PR_CHANGE="",IF(TITLE_DATE_PR="","",TITLE_DATE_PR),TITLE_DATE_PR_CHANGE)</f>
        <v>45231.48055555556</v>
      </c>
      <c r="W28" s="2081"/>
      <c r="X28" s="2081"/>
      <c r="Y28" s="2081"/>
      <c r="Z28" s="2081"/>
      <c r="AA28" s="2081"/>
      <c r="AB28" s="314"/>
      <c r="AC28" s="2081" t="str">
        <f>IF(TITLE_DATE_PR_CHANGE="",IF(TITLE_DATE_PR="","",TITLE_DATE_PR),TITLE_DATE_PR_CHANGE)</f>
        <v>45231.48055555556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417</v>
      </c>
      <c r="T29" s="2080"/>
      <c r="U29" s="1389"/>
      <c r="V29" s="2082" t="str">
        <f>IF(TITLE_NUMBER_PR_CHANGE="",IF(TITLE_NUMBER_PR="","",TITLE_NUMBER_PR),TITLE_NUMBER_PR_CHANGE)</f>
        <v>42</v>
      </c>
      <c r="W29" s="2082"/>
      <c r="X29" s="2082"/>
      <c r="Y29" s="2082"/>
      <c r="Z29" s="2082"/>
      <c r="AA29" s="2082"/>
      <c r="AB29" s="314"/>
      <c r="AC29" s="2082" t="str">
        <f>IF(TITLE_NUMBER_PR_CHANGE="",IF(TITLE_NUMBER_PR="","",TITLE_NUMBER_PR),TITLE_NUMBER_PR_CHANGE)</f>
        <v>42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www.tarif.net</v>
      </c>
      <c r="W30" s="2082"/>
      <c r="X30" s="2082"/>
      <c r="Y30" s="2082"/>
      <c r="Z30" s="2082"/>
      <c r="AA30" s="2082"/>
      <c r="AB30" s="314"/>
      <c r="AC30" s="2082" t="str">
        <f>IF(TITLE_IST_PUB_CHANGE="",IF(TITLE_IST_PUB="","",TITLE_IST_PUB),TITLE_IST_PUB_CHANGE)</f>
        <v>www.tarif.net</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418</v>
      </c>
      <c r="T32" s="2080"/>
      <c r="U32" s="1389"/>
      <c r="V32" s="2081" t="str">
        <f>IF(TITLE_DATE_PR_CHANGE="",IF(TITLE_DATE_PR="","",TITLE_DATE_PR),TITLE_DATE_PR_CHANGE)</f>
        <v>45231.48055555556</v>
      </c>
      <c r="W32" s="2081"/>
      <c r="X32" s="2081"/>
      <c r="Y32" s="2081"/>
      <c r="Z32" s="2081"/>
      <c r="AA32" s="2081"/>
      <c r="AB32" s="314"/>
      <c r="AC32" s="2081" t="str">
        <f>IF(TITLE_DATE_PR_CHANGE="",IF(TITLE_DATE_PR="","",TITLE_DATE_PR),TITLE_DATE_PR_CHANGE)</f>
        <v>45231.48055555556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419</v>
      </c>
      <c r="T33" s="2080"/>
      <c r="U33" s="1389"/>
      <c r="V33" s="2082" t="str">
        <f>IF(TITLE_NUMBER_PR_CHANGE="",IF(TITLE_NUMBER_PR="","",TITLE_NUMBER_PR),TITLE_NUMBER_PR_CHANGE)</f>
        <v>42</v>
      </c>
      <c r="W33" s="2082"/>
      <c r="X33" s="2082"/>
      <c r="Y33" s="2082"/>
      <c r="Z33" s="2082"/>
      <c r="AA33" s="2082"/>
      <c r="AB33" s="314"/>
      <c r="AC33" s="2082" t="str">
        <f>IF(TITLE_NUMBER_PR_CHANGE="",IF(TITLE_NUMBER_PR="","",TITLE_NUMBER_PR),TITLE_NUMBER_PR_CHANGE)</f>
        <v>42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420</v>
      </c>
      <c r="AC34" s="314"/>
      <c r="AD34" s="314"/>
      <c r="AE34" s="314"/>
      <c r="AF34" s="314"/>
      <c r="AG34" s="314"/>
      <c r="AH34" s="314"/>
      <c r="AI34" s="259" t="s">
        <v>420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85</v>
      </c>
      <c r="T37" s="2044" t="s">
        <v>421</v>
      </c>
      <c r="U37" s="281"/>
      <c r="V37" s="2108" t="s">
        <v>422</v>
      </c>
      <c r="W37" s="2109"/>
      <c r="X37" s="2109"/>
      <c r="Y37" s="2109"/>
      <c r="Z37" s="2109"/>
      <c r="AA37" s="2110"/>
      <c r="AB37" s="2111" t="s">
        <v>423</v>
      </c>
      <c r="AC37" s="2108" t="s">
        <v>422</v>
      </c>
      <c r="AD37" s="2109"/>
      <c r="AE37" s="2109"/>
      <c r="AF37" s="2109"/>
      <c r="AG37" s="2109"/>
      <c r="AH37" s="2110"/>
      <c r="AI37" s="2111" t="s">
        <v>424</v>
      </c>
      <c r="AJ37" s="2114" t="s">
        <v>425</v>
      </c>
      <c r="AK37" s="1953"/>
    </row>
    <row customHeight="1" ht="33.75">
      <c r="Q38" s="368"/>
      <c r="R38" s="368"/>
      <c r="S38" s="2107"/>
      <c r="T38" s="2044"/>
      <c r="U38" s="1026"/>
      <c r="V38" s="1500" t="s">
        <v>526</v>
      </c>
      <c r="W38" s="2100" t="s">
        <v>527</v>
      </c>
      <c r="X38" s="2102"/>
      <c r="Y38" s="2100" t="s">
        <v>429</v>
      </c>
      <c r="Z38" s="2101"/>
      <c r="AA38" s="2102"/>
      <c r="AB38" s="2112"/>
      <c r="AC38" s="1500" t="s">
        <v>526</v>
      </c>
      <c r="AD38" s="2100" t="s">
        <v>527</v>
      </c>
      <c r="AE38" s="2102"/>
      <c r="AF38" s="2100" t="s">
        <v>429</v>
      </c>
      <c r="AG38" s="2101"/>
      <c r="AH38" s="2102"/>
      <c r="AI38" s="2112"/>
      <c r="AJ38" s="2115"/>
      <c r="AK38" s="1953"/>
    </row>
    <row customHeight="1" ht="86.25">
      <c r="A39" s="1387"/>
      <c r="B39" s="1387" t="s">
        <v>137</v>
      </c>
      <c r="C39" s="1387" t="s">
        <v>138</v>
      </c>
      <c r="D39" s="1387" t="s">
        <v>139</v>
      </c>
      <c r="E39" s="1381" t="s">
        <v>430</v>
      </c>
      <c r="F39" s="1381" t="s">
        <v>431</v>
      </c>
      <c r="G39" s="1381" t="s">
        <v>432</v>
      </c>
      <c r="H39" s="1381"/>
      <c r="I39" s="1381" t="s">
        <v>482</v>
      </c>
      <c r="J39" s="1381" t="s">
        <v>435</v>
      </c>
      <c r="K39" s="1381" t="s">
        <v>483</v>
      </c>
      <c r="L39" s="1381" t="s">
        <v>411</v>
      </c>
      <c r="Q39" s="368"/>
      <c r="R39" s="368"/>
      <c r="S39" s="2107"/>
      <c r="T39" s="2044"/>
      <c r="U39" s="282"/>
      <c r="V39" s="1500" t="s">
        <v>528</v>
      </c>
      <c r="W39" s="1224" t="s">
        <v>529</v>
      </c>
      <c r="X39" s="1224" t="s">
        <v>530</v>
      </c>
      <c r="Y39" s="1506" t="s">
        <v>439</v>
      </c>
      <c r="Z39" s="2103" t="s">
        <v>440</v>
      </c>
      <c r="AA39" s="2104"/>
      <c r="AB39" s="2113"/>
      <c r="AC39" s="1500" t="s">
        <v>528</v>
      </c>
      <c r="AD39" s="1224" t="s">
        <v>529</v>
      </c>
      <c r="AE39" s="1224" t="s">
        <v>530</v>
      </c>
      <c r="AF39" s="1506" t="s">
        <v>439</v>
      </c>
      <c r="AG39" s="2103" t="s">
        <v>440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112</v>
      </c>
      <c r="T40" s="1268" t="s">
        <v>100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125</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244</v>
      </c>
      <c r="B45" s="1380" t="s">
        <v>245</v>
      </c>
      <c r="C45" s="1380" t="s">
        <v>246</v>
      </c>
      <c r="D45" s="1380" t="s">
        <v>531</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244</v>
      </c>
      <c r="B46" s="1380" t="s">
        <v>245</v>
      </c>
      <c r="C46" s="1380" t="s">
        <v>246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244</v>
      </c>
      <c r="B49" s="1380" t="s">
        <v>245</v>
      </c>
      <c r="C49" s="1380" t="s">
        <v>246</v>
      </c>
      <c r="D49" s="1380" t="s">
        <v>531</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EB7C4-DD9D-C074-F8BA-43F02293F1C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125</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410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411</v>
      </c>
      <c r="P24" s="1525"/>
      <c r="Q24" s="1527"/>
      <c r="R24" s="1527"/>
      <c r="AA24" s="1524" t="s">
        <v>413</v>
      </c>
      <c r="AC24" s="1524" t="s">
        <v>414</v>
      </c>
      <c r="AD24" s="1524" t="s">
        <v>460</v>
      </c>
      <c r="AH24" s="1524" t="s">
        <v>460</v>
      </c>
      <c r="AK24" s="1524" t="s">
        <v>500</v>
      </c>
      <c r="AL24" s="1524" t="s">
        <v>460</v>
      </c>
      <c r="AP24" s="1524" t="s">
        <v>460</v>
      </c>
      <c r="AY24" s="1524" t="s">
        <v>413</v>
      </c>
      <c r="BA24" s="1524" t="s">
        <v>414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 а. Бесленей"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Главное управление Карачаево-Черкесской Республики по тарифам и ценам</v>
      </c>
      <c r="W31" s="2082"/>
      <c r="X31" s="2082"/>
      <c r="Y31" s="2082"/>
      <c r="Z31" s="2082"/>
      <c r="AA31" s="2082"/>
      <c r="AB31" s="2082"/>
      <c r="AC31" s="314"/>
      <c r="AD31" s="2082" t="str">
        <f>IF(TITLE_NAME_OR_PR_CHANGE="",IF(TITLE_NAME_OR_PR="","",TITLE_NAME_OR_PR),TITLE_NAME_OR_PR_CHANGE)</f>
        <v>Главное управление Карачаево-Черкесской Республики по тарифам и ценам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1" t="str">
        <f>IF(TITLE_DATE_PR_CHANGE="",IF(TITLE_DATE_PR="","",TITLE_DATE_PR),TITLE_DATE_PR_CHANGE)</f>
        <v>45231.48055555556</v>
      </c>
      <c r="W32" s="2081"/>
      <c r="X32" s="2081"/>
      <c r="Y32" s="2081"/>
      <c r="Z32" s="2081"/>
      <c r="AA32" s="2081"/>
      <c r="AB32" s="2081"/>
      <c r="AC32" s="314"/>
      <c r="AD32" s="2081" t="str">
        <f>IF(TITLE_DATE_PR_CHANGE="",IF(TITLE_DATE_PR="","",TITLE_DATE_PR),TITLE_DATE_PR_CHANGE)</f>
        <v>45231.48055555556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417</v>
      </c>
      <c r="T33" s="2080"/>
      <c r="U33" s="1389"/>
      <c r="V33" s="2082" t="str">
        <f>IF(TITLE_NUMBER_PR_CHANGE="",IF(TITLE_NUMBER_PR="","",TITLE_NUMBER_PR),TITLE_NUMBER_PR_CHANGE)</f>
        <v>42</v>
      </c>
      <c r="W33" s="2082"/>
      <c r="X33" s="2082"/>
      <c r="Y33" s="2082"/>
      <c r="Z33" s="2082"/>
      <c r="AA33" s="2082"/>
      <c r="AB33" s="2082"/>
      <c r="AC33" s="314"/>
      <c r="AD33" s="2082" t="str">
        <f>IF(TITLE_NUMBER_PR_CHANGE="",IF(TITLE_NUMBER_PR="","",TITLE_NUMBER_PR),TITLE_NUMBER_PR_CHANGE)</f>
        <v>42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www.tarif.net</v>
      </c>
      <c r="W34" s="2082"/>
      <c r="X34" s="2082"/>
      <c r="Y34" s="2082"/>
      <c r="Z34" s="2082"/>
      <c r="AA34" s="2082"/>
      <c r="AB34" s="2082"/>
      <c r="AC34" s="314"/>
      <c r="AD34" s="2082" t="str">
        <f>IF(TITLE_IST_PUB_CHANGE="",IF(TITLE_IST_PUB="","",TITLE_IST_PUB),TITLE_IST_PUB_CHANGE)</f>
        <v>www.tarif.net</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1" t="str">
        <f>IF(TITLE_DATE_PR_CHANGE="",IF(TITLE_DATE_PR="","",TITLE_DATE_PR),TITLE_DATE_PR_CHANGE)</f>
        <v>45231.48055555556</v>
      </c>
      <c r="W36" s="2081"/>
      <c r="X36" s="2081"/>
      <c r="Y36" s="2081"/>
      <c r="Z36" s="2081"/>
      <c r="AA36" s="2081"/>
      <c r="AB36" s="2081"/>
      <c r="AC36" s="314"/>
      <c r="AD36" s="2081" t="str">
        <f>IF(TITLE_DATE_PR_CHANGE="",IF(TITLE_DATE_PR="","",TITLE_DATE_PR),TITLE_DATE_PR_CHANGE)</f>
        <v>45231.48055555556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417</v>
      </c>
      <c r="T37" s="2080"/>
      <c r="U37" s="1389"/>
      <c r="V37" s="2082" t="str">
        <f>IF(TITLE_NUMBER_PR_CHANGE="",IF(TITLE_NUMBER_PR="","",TITLE_NUMBER_PR),TITLE_NUMBER_PR_CHANGE)</f>
        <v>42</v>
      </c>
      <c r="W37" s="2082"/>
      <c r="X37" s="2082"/>
      <c r="Y37" s="2082"/>
      <c r="Z37" s="2082"/>
      <c r="AA37" s="2082"/>
      <c r="AB37" s="2082"/>
      <c r="AC37" s="314"/>
      <c r="AD37" s="2082" t="str">
        <f>IF(TITLE_NUMBER_PR_CHANGE="",IF(TITLE_NUMBER_PR="","",TITLE_NUMBER_PR),TITLE_NUMBER_PR_CHANGE)</f>
        <v>42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85</v>
      </c>
      <c r="T41" s="2044" t="s">
        <v>501</v>
      </c>
      <c r="U41" s="281"/>
      <c r="V41" s="2108" t="s">
        <v>422</v>
      </c>
      <c r="W41" s="2109"/>
      <c r="X41" s="2109"/>
      <c r="Y41" s="2109"/>
      <c r="Z41" s="2109"/>
      <c r="AA41" s="2109"/>
      <c r="AB41" s="2110"/>
      <c r="AC41" s="2111" t="s">
        <v>423</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422</v>
      </c>
      <c r="AU41" s="2109"/>
      <c r="AV41" s="2109"/>
      <c r="AW41" s="2109"/>
      <c r="AX41" s="2109"/>
      <c r="AY41" s="2109"/>
      <c r="AZ41" s="2110"/>
      <c r="BA41" s="2111" t="s">
        <v>423</v>
      </c>
      <c r="BB41" s="2114" t="s">
        <v>425</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137</v>
      </c>
      <c r="C44" s="1387" t="s">
        <v>138</v>
      </c>
      <c r="D44" s="1387" t="s">
        <v>139</v>
      </c>
      <c r="E44" s="1381" t="s">
        <v>430</v>
      </c>
      <c r="F44" s="1381" t="s">
        <v>431</v>
      </c>
      <c r="G44" s="1381" t="s">
        <v>432</v>
      </c>
      <c r="H44" s="1381" t="s">
        <v>433</v>
      </c>
      <c r="I44" s="1381" t="s">
        <v>434</v>
      </c>
      <c r="J44" s="1381" t="s">
        <v>435</v>
      </c>
      <c r="K44" s="1381" t="s">
        <v>436</v>
      </c>
      <c r="L44" s="1381" t="s">
        <v>411</v>
      </c>
      <c r="Q44" s="272"/>
      <c r="R44" s="368"/>
      <c r="S44" s="2107"/>
      <c r="T44" s="2044"/>
      <c r="U44" s="282"/>
      <c r="V44" s="1496" t="s">
        <v>470</v>
      </c>
      <c r="W44" s="1496" t="s">
        <v>471</v>
      </c>
      <c r="X44" s="1496" t="s">
        <v>470</v>
      </c>
      <c r="Y44" s="1496" t="s">
        <v>471</v>
      </c>
      <c r="Z44" s="1506" t="s">
        <v>439</v>
      </c>
      <c r="AA44" s="2103" t="s">
        <v>440</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439</v>
      </c>
      <c r="AY44" s="2103" t="s">
        <v>440</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112</v>
      </c>
      <c r="T45" s="1268" t="s">
        <v>100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125</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254</v>
      </c>
      <c r="B47" s="1380" t="s">
        <v>255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254</v>
      </c>
      <c r="B48" s="1380" t="s">
        <v>255</v>
      </c>
      <c r="C48" s="1380" t="s">
        <v>256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525</v>
      </c>
      <c r="BE48" s="496"/>
      <c r="BF48" s="496" t="str">
        <f>IF(T48="","",T48)</f>
        <v>Наименование централизованной системы горячего водоснабжения</v>
      </c>
      <c r="BG48" s="496"/>
      <c r="BH48" s="496"/>
    </row>
    <row s="1667" customFormat="1" customHeight="1" ht="0">
      <c r="A49" s="1360" t="s">
        <v>254</v>
      </c>
      <c r="B49" s="1360" t="s">
        <v>255</v>
      </c>
      <c r="C49" s="1360" t="s">
        <v>256</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254</v>
      </c>
      <c r="B50" s="1360" t="s">
        <v>255</v>
      </c>
      <c r="C50" s="1360" t="s">
        <v>256</v>
      </c>
      <c r="D50" s="1360" t="s">
        <v>532</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254</v>
      </c>
      <c r="B51" s="1360" t="s">
        <v>255</v>
      </c>
      <c r="C51" s="1360" t="s">
        <v>256</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254</v>
      </c>
      <c r="B52" s="1380" t="s">
        <v>255</v>
      </c>
      <c r="C52" s="1380" t="s">
        <v>256</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254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254</v>
      </c>
      <c r="B56" s="1380" t="s">
        <v>255</v>
      </c>
      <c r="C56" s="1380" t="s">
        <v>256</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254</v>
      </c>
      <c r="B57" s="1380" t="s">
        <v>255</v>
      </c>
      <c r="C57" s="1380" t="s">
        <v>256</v>
      </c>
      <c r="D57" s="1380" t="s">
        <v>532</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254</v>
      </c>
      <c r="B58" s="1360" t="s">
        <v>255</v>
      </c>
      <c r="C58" s="1360" t="s">
        <v>256</v>
      </c>
      <c r="D58" s="1360" t="s">
        <v>532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254</v>
      </c>
      <c r="B59" s="1360" t="s">
        <v>255</v>
      </c>
      <c r="C59" s="1360" t="s">
        <v>256</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254</v>
      </c>
      <c r="B60" s="1360" t="s">
        <v>255</v>
      </c>
      <c r="C60" s="1360" t="s">
        <v>256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254</v>
      </c>
      <c r="B61" s="1360" t="s">
        <v>255</v>
      </c>
      <c r="C61" s="1331"/>
      <c r="D61" s="1331"/>
      <c r="E61" s="2090"/>
      <c r="F61" s="2089"/>
      <c r="G61" s="1331"/>
      <c r="H61" s="1331"/>
      <c r="I61" s="1331"/>
      <c r="J61" s="1331"/>
      <c r="K61" s="1331"/>
      <c r="L61" s="151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254</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97679-957C-C26D-E853-4068DDCEC61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533</v>
      </c>
      <c r="D2" s="1663"/>
      <c r="E2" s="542">
        <f>B2</f>
        <v>0</v>
      </c>
      <c r="F2" s="543"/>
      <c r="G2" s="1671" t="s">
        <v>534</v>
      </c>
      <c r="H2" s="1671" t="s">
        <v>534</v>
      </c>
      <c r="I2" s="1671" t="s">
        <v>534</v>
      </c>
      <c r="J2" s="270" t="s">
        <v>535</v>
      </c>
      <c r="K2" s="539"/>
    </row>
    <row s="1667" customFormat="1" customHeight="1" ht="0.75" hidden="1">
      <c r="B3" s="1935"/>
      <c r="C3" s="1162"/>
      <c r="D3" s="544"/>
      <c r="E3" s="545"/>
      <c r="F3" s="546" t="s">
        <v>536</v>
      </c>
      <c r="G3" s="547"/>
      <c r="H3" s="547">
        <f>H4*H5+H7</f>
        <v>0</v>
      </c>
      <c r="I3" s="547">
        <f>I4*I5+I6</f>
        <v>0</v>
      </c>
      <c r="J3" s="548"/>
    </row>
    <row customHeight="1" ht="23.25" hidden="1">
      <c r="B4" s="1935"/>
      <c r="C4" s="1162"/>
      <c r="D4" s="1663"/>
      <c r="E4" s="542" t="str">
        <f>B2&amp;".1"</f>
        <v>.1</v>
      </c>
      <c r="F4" s="549" t="s">
        <v>537</v>
      </c>
      <c r="G4" s="550"/>
      <c r="H4" s="537"/>
      <c r="I4" s="537"/>
      <c r="J4" s="270" t="s">
        <v>538</v>
      </c>
      <c r="K4" s="539"/>
    </row>
    <row customHeight="1" ht="18.75" hidden="1">
      <c r="B5" s="1935"/>
      <c r="C5" s="1162"/>
      <c r="D5" s="1663"/>
      <c r="E5" s="542" t="str">
        <f>B2&amp;".2"</f>
        <v>.2</v>
      </c>
      <c r="F5" s="549" t="s">
        <v>539</v>
      </c>
      <c r="G5" s="1671" t="s">
        <v>540</v>
      </c>
      <c r="H5" s="537"/>
      <c r="I5" s="537"/>
      <c r="J5" s="270"/>
      <c r="K5" s="539"/>
    </row>
    <row customHeight="1" ht="18.75" hidden="1">
      <c r="B6" s="1935"/>
      <c r="C6" s="1162"/>
      <c r="D6" s="1663"/>
      <c r="E6" s="542" t="str">
        <f>B2&amp;".3"</f>
        <v>.3</v>
      </c>
      <c r="F6" s="549" t="s">
        <v>541</v>
      </c>
      <c r="G6" s="1671" t="s">
        <v>540</v>
      </c>
      <c r="H6" s="537"/>
      <c r="I6" s="537"/>
      <c r="J6" s="270"/>
      <c r="K6" s="539"/>
    </row>
    <row customHeight="1" ht="18.75" hidden="1">
      <c r="B7" s="1935"/>
      <c r="C7" s="1162"/>
      <c r="D7" s="1663"/>
      <c r="E7" s="542" t="str">
        <f>B2&amp;".4"</f>
        <v>.4</v>
      </c>
      <c r="F7" s="549" t="s">
        <v>542</v>
      </c>
      <c r="G7" s="1671" t="s">
        <v>534</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540</v>
      </c>
      <c r="H9" s="537"/>
      <c r="I9" s="537"/>
      <c r="J9" s="538" t="s">
        <v>543</v>
      </c>
      <c r="K9" s="539"/>
      <c r="L9" s="1661"/>
      <c r="M9" s="1661"/>
      <c r="R9" s="1661"/>
      <c r="U9" s="540"/>
      <c r="AA9" s="1657"/>
      <c r="AB9" s="1657"/>
      <c r="AC9" s="1657"/>
      <c r="AD9" s="1657"/>
      <c r="AE9" s="1657"/>
    </row>
    <row customHeight="1" ht="11.25" hidden="1"/>
    <row customHeight="1" ht="18.75" hidden="1">
      <c r="D11" s="1663"/>
      <c r="E11" s="542"/>
      <c r="F11" s="536"/>
      <c r="G11" s="1671" t="s">
        <v>544</v>
      </c>
      <c r="H11" s="537"/>
      <c r="I11" s="537"/>
      <c r="J11" s="270" t="s">
        <v>545</v>
      </c>
      <c r="K11" s="539"/>
    </row>
    <row customHeight="1" ht="11.25" hidden="1"/>
    <row customHeight="1" ht="22.5" hidden="1">
      <c r="D13" s="1663"/>
      <c r="E13" s="542"/>
      <c r="F13" s="536"/>
      <c r="G13" s="964" t="s">
        <v>546</v>
      </c>
      <c r="H13" s="541"/>
      <c r="I13" s="541"/>
      <c r="J13" s="740" t="s">
        <v>547</v>
      </c>
      <c r="K13" s="539"/>
    </row>
    <row customHeight="1" ht="11.25" hidden="1"/>
    <row customHeight="1" ht="22.5" hidden="1">
      <c r="D15" s="1663"/>
      <c r="E15" s="542"/>
      <c r="F15" s="536"/>
      <c r="G15" s="1671" t="s">
        <v>548</v>
      </c>
      <c r="H15" s="541"/>
      <c r="I15" s="541"/>
      <c r="J15" s="270" t="s">
        <v>549</v>
      </c>
      <c r="K15" s="539"/>
    </row>
    <row customHeight="1" ht="11.25" hidden="1"/>
    <row customHeight="1" ht="22.5" hidden="1">
      <c r="D17" s="1663"/>
      <c r="E17" s="542"/>
      <c r="F17" s="536"/>
      <c r="G17" s="1671" t="s">
        <v>550</v>
      </c>
      <c r="H17" s="541"/>
      <c r="I17" s="541"/>
      <c r="J17" s="270" t="s">
        <v>551</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МУП "Водоканал а. Бесленей"</v>
      </c>
      <c r="F22" s="2123"/>
      <c r="G22" s="2123"/>
      <c r="H22" s="2123"/>
      <c r="I22" s="2123"/>
    </row>
    <row customHeight="1" ht="11.25">
      <c r="E23" s="1130"/>
      <c r="F23" s="1130"/>
      <c r="G23" s="1130"/>
      <c r="H23" s="1130"/>
      <c r="I23" s="1130"/>
    </row>
    <row s="1667" customFormat="1" customHeight="1" ht="0.75">
      <c r="A24" s="1162"/>
      <c r="D24" s="1667"/>
      <c r="H24" s="883"/>
      <c r="I24" s="883" t="s">
        <v>119</v>
      </c>
    </row>
    <row customHeight="1" ht="11.25">
      <c r="E25" s="706"/>
      <c r="F25" s="2195" t="s">
        <v>108</v>
      </c>
      <c r="G25" s="2196"/>
      <c r="H25" s="1677" t="str">
        <f>IF(H24="","",INDEX(DIFFERENTIATION_UNMERGE_VD,MATCH(H24,DIFFERENTIATION_ID_DIFF,0)))</f>
        <v/>
      </c>
      <c r="I25" s="1677">
        <f>IF(I24="","",INDEX(DIFFERENTIATION_UNMERGE_VD,MATCH(I24,DIFFERENTIATION_ID_DIFF,0)))</f>
        <v>0</v>
      </c>
      <c r="J25" s="1953"/>
    </row>
    <row customHeight="1" ht="11.25">
      <c r="E26" s="706"/>
      <c r="F26" s="2195" t="s">
        <v>552</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553</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293</v>
      </c>
      <c r="F28" s="2198"/>
      <c r="G28" s="2198"/>
      <c r="H28" s="1670"/>
      <c r="I28" s="1670"/>
      <c r="J28" s="1953"/>
    </row>
    <row customHeight="1" ht="22.5">
      <c r="E29" s="1671" t="s">
        <v>85</v>
      </c>
      <c r="F29" s="1678" t="s">
        <v>295</v>
      </c>
      <c r="G29" s="1678" t="s">
        <v>554</v>
      </c>
      <c r="H29" s="1678" t="s">
        <v>296</v>
      </c>
      <c r="I29" s="1678" t="s">
        <v>296</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540</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540</v>
      </c>
      <c r="H31" s="554">
        <f>SUMIF($K33:$K71,$K31,H33:H71)</f>
        <v>0</v>
      </c>
      <c r="I31" s="554">
        <f>SUMIF($K33:$K71,$K31,I33:I71)</f>
        <v>0</v>
      </c>
      <c r="J31" s="270" t="str">
        <f>FHD_NOTE_P_2</f>
        <v>Указывается суммарная себестоимость производимых товаров.</v>
      </c>
      <c r="K31" s="1661" t="s">
        <v>555</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540</v>
      </c>
      <c r="H32" s="553"/>
      <c r="I32" s="553"/>
      <c r="J32" s="270" t="str">
        <f>FHD_NOTE_P_3</f>
        <v/>
      </c>
      <c r="K32" s="1661" t="str">
        <f>IF((LEN(E32)-LEN(SUBSTITUTE(E32,".","")))/LEN(".")=1,"p","")</f>
        <v>p</v>
      </c>
    </row>
    <row customHeight="1" ht="11.25" hidden="1">
      <c r="A33" s="2192" t="s">
        <v>556</v>
      </c>
      <c r="D33" s="1663"/>
      <c r="E33" s="542" t="str">
        <f>FHD_NUM_P_4</f>
        <v/>
      </c>
      <c r="F33" s="1541" t="str">
        <f>FHD_P_4</f>
        <v/>
      </c>
      <c r="G33" s="1903" t="s">
        <v>540</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557</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558</v>
      </c>
      <c r="D41" s="1663"/>
      <c r="E41" s="542" t="str">
        <f>FHD_NUM_P_5</f>
        <v/>
      </c>
      <c r="F41" s="1541" t="str">
        <f>FHD_P_5</f>
        <v/>
      </c>
      <c r="G41" s="1903" t="s">
        <v>540</v>
      </c>
      <c r="H41" s="553"/>
      <c r="I41" s="553"/>
      <c r="J41" s="270" t="str">
        <f>FHD_NOTE_P_5</f>
        <v/>
      </c>
      <c r="K41" s="1661" t="str">
        <f>IF((LEN(E41)-LEN(SUBSTITUTE(E41,".","")))/LEN(".")=1,"p","")</f>
        <v/>
      </c>
    </row>
    <row customHeight="1" ht="11.25" hidden="1">
      <c r="A42" s="2192"/>
      <c r="D42" s="1663"/>
      <c r="E42" s="542" t="str">
        <f>FHD_NUM_P_6</f>
        <v/>
      </c>
      <c r="F42" s="1541" t="str">
        <f>FHD_P_6</f>
        <v/>
      </c>
      <c r="G42" s="1903" t="s">
        <v>540</v>
      </c>
      <c r="H42" s="553"/>
      <c r="I42" s="553"/>
      <c r="J42" s="270" t="str">
        <f>FHD_NOTE_P_6</f>
        <v/>
      </c>
      <c r="K42" s="1661" t="str">
        <f>IF((LEN(E42)-LEN(SUBSTITUTE(E42,".","")))/LEN(".")=1,"p","")</f>
        <v/>
      </c>
    </row>
    <row customHeight="1" ht="11.25" hidden="1">
      <c r="A43" s="2192"/>
      <c r="D43" s="1663"/>
      <c r="E43" s="542" t="str">
        <f>FHD_NUM_P_7</f>
        <v/>
      </c>
      <c r="F43" s="1541" t="str">
        <f>FHD_P_7</f>
        <v/>
      </c>
      <c r="G43" s="1903" t="s">
        <v>540</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540</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559</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560</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561</v>
      </c>
      <c r="C47" s="1661"/>
      <c r="D47" s="571"/>
      <c r="E47" s="542" t="str">
        <f>FHD_NUM_P_11</f>
        <v/>
      </c>
      <c r="F47" s="1541" t="str">
        <f>FHD_P_11</f>
        <v/>
      </c>
      <c r="G47" s="1903" t="s">
        <v>540</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562</v>
      </c>
      <c r="C48" s="1661"/>
      <c r="D48" s="1663"/>
      <c r="E48" s="542" t="str">
        <f>FHD_NUM_P_12</f>
        <v>2.3</v>
      </c>
      <c r="F48" s="1541" t="str">
        <f>FHD_P_12</f>
        <v>Расходы на химические реагенты, используемые в технологическом процессе</v>
      </c>
      <c r="G48" s="1903" t="s">
        <v>540</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540</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540</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540</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540</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540</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540</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540</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540</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540</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540</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540</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540</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540</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540</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540</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540</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540</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299</v>
      </c>
      <c r="H66" s="1674" t="s">
        <v>563</v>
      </c>
      <c r="I66" s="1674" t="s">
        <v>563</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564</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540</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299</v>
      </c>
      <c r="H68" s="1674" t="s">
        <v>563</v>
      </c>
      <c r="I68" s="1674" t="s">
        <v>563</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540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565</v>
      </c>
      <c r="G71" s="568"/>
      <c r="H71" s="569"/>
      <c r="I71" s="569"/>
      <c r="J71" s="281"/>
      <c r="K71" s="1661"/>
      <c r="L71" s="1661"/>
      <c r="M71" s="1661"/>
      <c r="R71" s="1661"/>
      <c r="U71" s="540"/>
      <c r="AA71" s="1657"/>
      <c r="AB71" s="1657"/>
      <c r="AC71" s="1657"/>
      <c r="AD71" s="1657"/>
      <c r="AE71" s="1657"/>
    </row>
    <row s="1383" customFormat="1" customHeight="1" ht="18.75" hidden="1">
      <c r="A72" s="984" t="s">
        <v>566</v>
      </c>
      <c r="C72" s="1661"/>
      <c r="D72" s="1663"/>
      <c r="E72" s="542" t="str">
        <f>FHD_NUM_P_34</f>
        <v/>
      </c>
      <c r="F72" s="1905" t="str">
        <f>FHD_P_34</f>
        <v/>
      </c>
      <c r="G72" s="1903" t="s">
        <v>540</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540</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540</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540</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540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540</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540</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540</v>
      </c>
      <c r="H79" s="553"/>
      <c r="I79" s="553"/>
      <c r="J79" s="270" t="str">
        <f>FHD_NOTE_P_41</f>
        <v/>
      </c>
      <c r="K79" s="539"/>
      <c r="L79" s="1661"/>
      <c r="M79" s="1661"/>
      <c r="R79" s="1661"/>
      <c r="U79" s="540"/>
      <c r="AA79" s="1657"/>
      <c r="AB79" s="1657"/>
      <c r="AC79" s="1657"/>
      <c r="AD79" s="1657"/>
      <c r="AE79" s="1657"/>
    </row>
    <row s="1383" customFormat="1" customHeight="1" ht="18.75">
      <c r="A80" s="984" t="s">
        <v>567</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540</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299</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568</v>
      </c>
      <c r="C82" s="730"/>
      <c r="D82" s="728"/>
      <c r="E82" s="542" t="str">
        <f>FHD_NUM_P_44</f>
        <v>7</v>
      </c>
      <c r="F82" s="1905" t="str">
        <f>FHD_P_44</f>
        <v>Объём поднятой воды</v>
      </c>
      <c r="G82" s="1906" t="s">
        <v>569</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569</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569</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569</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569</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569</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569</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569</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546</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570</v>
      </c>
      <c r="C91" s="730"/>
      <c r="D91" s="728"/>
      <c r="E91" s="542" t="str">
        <f>FHD_NUM_P_53</f>
        <v/>
      </c>
      <c r="F91" s="1905" t="str">
        <f>FHD_P_53</f>
        <v/>
      </c>
      <c r="G91" s="1906" t="s">
        <v>569</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569</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571</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546</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572</v>
      </c>
      <c r="D96" s="1663"/>
      <c r="E96" s="542" t="str">
        <f>FHD_NUM_P_58</f>
        <v/>
      </c>
      <c r="F96" s="1905" t="str">
        <f>FHD_P_58</f>
        <v/>
      </c>
      <c r="G96" s="1906" t="s">
        <v>569</v>
      </c>
      <c r="H96" s="972"/>
      <c r="I96" s="573"/>
      <c r="J96" s="270" t="str">
        <f>FHD_NOTE_P_58</f>
        <v/>
      </c>
      <c r="K96" s="539"/>
    </row>
    <row customHeight="1" ht="18.75" hidden="1">
      <c r="A97" s="2192"/>
      <c r="D97" s="1663"/>
      <c r="E97" s="542" t="str">
        <f>FHD_NUM_P_59</f>
        <v/>
      </c>
      <c r="F97" s="1905" t="str">
        <f>FHD_P_59</f>
        <v/>
      </c>
      <c r="G97" s="1906" t="s">
        <v>569</v>
      </c>
      <c r="H97" s="972"/>
      <c r="I97" s="573"/>
      <c r="J97" s="270" t="str">
        <f>FHD_NOTE_P_59</f>
        <v/>
      </c>
      <c r="K97" s="539"/>
    </row>
    <row customHeight="1" ht="18.75" hidden="1">
      <c r="A98" s="2192"/>
      <c r="D98" s="1663"/>
      <c r="E98" s="542" t="str">
        <f>FHD_NUM_P_60</f>
        <v/>
      </c>
      <c r="F98" s="1905" t="str">
        <f>FHD_P_60</f>
        <v/>
      </c>
      <c r="G98" s="1906" t="s">
        <v>569</v>
      </c>
      <c r="H98" s="972"/>
      <c r="I98" s="573"/>
      <c r="J98" s="270" t="str">
        <f>FHD_NOTE_P_60</f>
        <v/>
      </c>
      <c r="K98" s="539"/>
    </row>
    <row s="1383" customFormat="1" customHeight="1" ht="18.75" hidden="1">
      <c r="A99" s="2192" t="s">
        <v>573</v>
      </c>
      <c r="C99" s="1661"/>
      <c r="D99" s="1663"/>
      <c r="E99" s="542" t="str">
        <f>FHD_NUM_P_61</f>
        <v/>
      </c>
      <c r="F99" s="1905" t="str">
        <f>FHD_P_61</f>
        <v/>
      </c>
      <c r="G99" s="1903" t="s">
        <v>544</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574</v>
      </c>
      <c r="G101" s="568"/>
      <c r="H101" s="569"/>
      <c r="I101" s="569"/>
      <c r="J101" s="999" t="s">
        <v>575</v>
      </c>
      <c r="K101" s="539"/>
    </row>
    <row s="1383" customFormat="1" customHeight="1" ht="18.75" hidden="1">
      <c r="A102" s="2192"/>
      <c r="C102" s="1661"/>
      <c r="D102" s="1663"/>
      <c r="E102" s="542" t="str">
        <f>FHD_NUM_P_62</f>
        <v/>
      </c>
      <c r="F102" s="1905" t="str">
        <f>FHD_P_62</f>
        <v/>
      </c>
      <c r="G102" s="1902" t="s">
        <v>544</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571</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576</v>
      </c>
      <c r="D104" s="1663"/>
      <c r="E104" s="542" t="str">
        <f>FHD_NUM_P_64</f>
        <v/>
      </c>
      <c r="F104" s="1905" t="str">
        <f>FHD_P_64</f>
        <v/>
      </c>
      <c r="G104" s="1902" t="s">
        <v>571</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571</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571</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571</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571</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571</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577</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577</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578</v>
      </c>
      <c r="H112" s="573"/>
      <c r="I112" s="573"/>
      <c r="J112" s="270" t="str">
        <f>FHD_NOTE_P_72</f>
        <v/>
      </c>
      <c r="K112" s="539"/>
    </row>
    <row customHeight="1" ht="18.75" hidden="1">
      <c r="A113" s="984" t="s">
        <v>579</v>
      </c>
      <c r="D113" s="1663"/>
      <c r="E113" s="542" t="str">
        <f>FHD_NUM_P_73</f>
        <v/>
      </c>
      <c r="F113" s="1905" t="str">
        <f>FHD_P_73</f>
        <v/>
      </c>
      <c r="G113" s="965" t="s">
        <v>578</v>
      </c>
      <c r="H113" s="963"/>
      <c r="I113" s="963"/>
      <c r="J113" s="270" t="str">
        <f>FHD_NOTE_P_73</f>
        <v/>
      </c>
      <c r="K113" s="539"/>
    </row>
    <row customHeight="1" ht="33.75">
      <c r="A114" s="984" t="s">
        <v>580</v>
      </c>
      <c r="D114" s="1663"/>
      <c r="E114" s="542" t="str">
        <f>FHD_NUM_P_74</f>
        <v>13</v>
      </c>
      <c r="F114" s="1905" t="str">
        <f>FHD_P_74</f>
        <v>Удельный расход электрической энергии на подачу воды в сеть</v>
      </c>
      <c r="G114" s="1901" t="s">
        <v>581</v>
      </c>
      <c r="H114" s="573"/>
      <c r="I114" s="573"/>
      <c r="J114" s="270" t="str">
        <f>FHD_NOTE_P_74</f>
        <v/>
      </c>
      <c r="K114" s="539"/>
    </row>
    <row s="1660" customFormat="1" customHeight="1" ht="18.75">
      <c r="A115" s="2194" t="s">
        <v>582</v>
      </c>
      <c r="B115" s="904"/>
      <c r="C115" s="730"/>
      <c r="D115" s="728"/>
      <c r="E115" s="542" t="str">
        <f>FHD_NUM_P_75</f>
        <v>14</v>
      </c>
      <c r="F115" s="1905" t="str">
        <f>FHD_P_75</f>
        <v>Расход воды на собственные нужды, в том числе:</v>
      </c>
      <c r="G115" s="1901" t="s">
        <v>546</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546</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546</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583</v>
      </c>
      <c r="G119" s="742"/>
      <c r="H119" s="743"/>
      <c r="I119" s="743"/>
      <c r="J119" s="998" t="s">
        <v>584</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585</v>
      </c>
      <c r="D120" s="1663"/>
      <c r="E120" s="542" t="str">
        <f>FHD_NUM_P_78</f>
        <v/>
      </c>
      <c r="F120" s="1905" t="str">
        <f>FHD_P_78</f>
        <v/>
      </c>
      <c r="G120" s="1902" t="s">
        <v>548</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574</v>
      </c>
      <c r="G122" s="568"/>
      <c r="H122" s="569"/>
      <c r="I122" s="569"/>
      <c r="J122" s="999" t="s">
        <v>586</v>
      </c>
      <c r="K122" s="539"/>
    </row>
    <row customHeight="1" ht="22.5" hidden="1">
      <c r="A123" s="2192"/>
      <c r="D123" s="1663"/>
      <c r="E123" s="542" t="str">
        <f>FHD_NUM_P_79</f>
        <v/>
      </c>
      <c r="F123" s="1905" t="str">
        <f>FHD_P_79</f>
        <v/>
      </c>
      <c r="G123" s="1903" t="s">
        <v>550</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574</v>
      </c>
      <c r="G125" s="568"/>
      <c r="H125" s="569"/>
      <c r="I125" s="569"/>
      <c r="J125" s="999" t="s">
        <v>587</v>
      </c>
      <c r="K125" s="539"/>
    </row>
    <row customHeight="1" ht="22.5" hidden="1">
      <c r="A126" s="2192"/>
      <c r="D126" s="1663"/>
      <c r="E126" s="542" t="str">
        <f>FHD_NUM_P_80</f>
        <v/>
      </c>
      <c r="F126" s="1905" t="str">
        <f>FHD_P_80</f>
        <v/>
      </c>
      <c r="G126" s="1903" t="s">
        <v>588</v>
      </c>
      <c r="H126" s="553"/>
      <c r="I126" s="553"/>
      <c r="J126" s="270" t="str">
        <f>FHD_NOTE_P_80</f>
        <v/>
      </c>
      <c r="K126" s="539"/>
    </row>
    <row customHeight="1" ht="18.75" hidden="1">
      <c r="A127" s="2192"/>
      <c r="D127" s="1663"/>
      <c r="E127" s="542" t="str">
        <f>FHD_NUM_P_81</f>
        <v/>
      </c>
      <c r="F127" s="1905" t="str">
        <f>FHD_P_81</f>
        <v/>
      </c>
      <c r="G127" s="1903" t="s">
        <v>589</v>
      </c>
      <c r="H127" s="553"/>
      <c r="I127" s="553"/>
      <c r="J127" s="270" t="str">
        <f>FHD_NOTE_P_81</f>
        <v/>
      </c>
      <c r="K127" s="539"/>
    </row>
    <row customHeight="1" ht="18.75" hidden="1">
      <c r="A128" s="2192"/>
      <c r="C128" s="1661" t="s">
        <v>576</v>
      </c>
      <c r="D128" s="1663"/>
      <c r="E128" s="542" t="str">
        <f>FHD_NUM_P_82</f>
        <v/>
      </c>
      <c r="F128" s="1905" t="str">
        <f>FHD_P_82</f>
        <v/>
      </c>
      <c r="G128" s="1903" t="s">
        <v>299</v>
      </c>
      <c r="H128" s="398"/>
      <c r="I128" s="398"/>
      <c r="J128" s="270" t="str">
        <f>FHD_NOTE_P_82</f>
        <v/>
      </c>
      <c r="K128" s="539"/>
    </row>
    <row customHeight="1" ht="18.75" hidden="1">
      <c r="A129" s="2192"/>
      <c r="C129" s="1661" t="s">
        <v>576</v>
      </c>
      <c r="D129" s="1663"/>
      <c r="E129" s="542" t="str">
        <f>FHD_NUM_P_83</f>
        <v/>
      </c>
      <c r="F129" s="1541" t="str">
        <f>FHD_P_83</f>
        <v/>
      </c>
      <c r="G129" s="1903" t="s">
        <v>299</v>
      </c>
      <c r="H129" s="398"/>
      <c r="I129" s="398"/>
      <c r="J129" s="270" t="str">
        <f>FHD_NOTE_P_83</f>
        <v/>
      </c>
      <c r="K129" s="539"/>
    </row>
    <row customHeight="1" ht="18.75" hidden="1">
      <c r="A130" s="2192"/>
      <c r="C130" s="1661" t="s">
        <v>576</v>
      </c>
      <c r="D130" s="1663"/>
      <c r="E130" s="542" t="str">
        <f>FHD_NUM_P_84</f>
        <v/>
      </c>
      <c r="F130" s="1541" t="str">
        <f>FHD_P_84</f>
        <v/>
      </c>
      <c r="G130" s="1903" t="s">
        <v>299</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186FC-9F0C-0D63-17B2-ABFE86E4527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МУП "Водоканал а. Бесленей"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293</v>
      </c>
      <c r="F9" s="1938"/>
      <c r="G9" s="1938"/>
      <c r="H9" s="1938"/>
      <c r="I9" s="1938"/>
      <c r="J9" s="1938"/>
      <c r="K9" s="1938"/>
      <c r="L9" s="1938"/>
      <c r="M9" s="1938"/>
      <c r="N9" s="1938"/>
      <c r="O9" s="1938"/>
      <c r="P9" s="1938"/>
      <c r="Q9" s="1938"/>
      <c r="R9" s="1939"/>
      <c r="S9" s="1953" t="s">
        <v>294</v>
      </c>
      <c r="T9" s="322"/>
    </row>
    <row customHeight="1" ht="33.75">
      <c r="D10" s="547" t="s">
        <v>85</v>
      </c>
      <c r="E10" s="1953" t="s">
        <v>85</v>
      </c>
      <c r="F10" s="1953"/>
      <c r="G10" s="517" t="s">
        <v>295</v>
      </c>
      <c r="H10" s="1953" t="s">
        <v>85</v>
      </c>
      <c r="I10" s="1953"/>
      <c r="J10" s="517" t="s">
        <v>590</v>
      </c>
      <c r="K10" s="517" t="s">
        <v>591</v>
      </c>
      <c r="L10" s="1953" t="s">
        <v>85</v>
      </c>
      <c r="M10" s="1953"/>
      <c r="N10" s="517" t="s">
        <v>592</v>
      </c>
      <c r="O10" s="517" t="s">
        <v>593</v>
      </c>
      <c r="P10" s="517" t="s">
        <v>594</v>
      </c>
      <c r="Q10" s="517" t="s">
        <v>595</v>
      </c>
      <c r="R10" s="517" t="s">
        <v>596</v>
      </c>
      <c r="S10" s="1953"/>
      <c r="T10" s="322"/>
    </row>
    <row s="1667" customFormat="1" customHeight="1" ht="15" hidden="1">
      <c r="A11" s="1047"/>
      <c r="D11" s="1020" t="s">
        <v>112</v>
      </c>
      <c r="E11" s="1020"/>
      <c r="F11" s="1020" t="s">
        <v>100</v>
      </c>
      <c r="G11" s="1020" t="s">
        <v>87</v>
      </c>
      <c r="H11" s="1020"/>
      <c r="I11" s="1020" t="s">
        <v>88</v>
      </c>
      <c r="J11" s="1020" t="s">
        <v>113</v>
      </c>
      <c r="K11" s="1020" t="s">
        <v>89</v>
      </c>
      <c r="L11" s="1020"/>
      <c r="M11" s="1020" t="s">
        <v>90</v>
      </c>
      <c r="N11" s="1020" t="s">
        <v>114</v>
      </c>
      <c r="O11" s="1020" t="s">
        <v>150</v>
      </c>
      <c r="P11" s="1020" t="s">
        <v>151</v>
      </c>
      <c r="Q11" s="1020" t="s">
        <v>152</v>
      </c>
      <c r="R11" s="1020" t="s">
        <v>153</v>
      </c>
      <c r="S11" s="1020" t="s">
        <v>154</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119</v>
      </c>
      <c r="B14" s="0"/>
      <c r="C14" s="0"/>
      <c r="D14" s="2199" t="s">
        <v>112</v>
      </c>
      <c r="E14" s="2207" t="s">
        <v>108</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552</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553</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598</v>
      </c>
      <c r="F17" s="2204"/>
      <c r="G17" s="2204"/>
      <c r="H17" s="2204"/>
      <c r="I17" s="2204"/>
      <c r="J17" s="2204"/>
      <c r="K17" s="2204"/>
      <c r="L17" s="2204"/>
      <c r="M17" s="2204"/>
      <c r="N17" s="2204"/>
      <c r="O17" s="2204"/>
      <c r="P17" s="2204"/>
      <c r="Q17" s="554">
        <f>SUMIF(T18:T19,"i",Q18:Q19)</f>
        <v>0</v>
      </c>
      <c r="R17" s="1012"/>
      <c r="S17" s="891" t="s">
        <v>599</v>
      </c>
      <c r="T17" s="712" t="s">
        <v>600</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601</v>
      </c>
      <c r="F20" s="2204"/>
      <c r="G20" s="2204"/>
      <c r="H20" s="2204"/>
      <c r="I20" s="2204"/>
      <c r="J20" s="2204"/>
      <c r="K20" s="2204"/>
      <c r="L20" s="2204"/>
      <c r="M20" s="2204"/>
      <c r="N20" s="2204"/>
      <c r="O20" s="2204"/>
      <c r="P20" s="2204"/>
      <c r="Q20" s="554">
        <f>SUMIF(T21:T22,"i",Q21:Q22)</f>
        <v>0</v>
      </c>
      <c r="R20" s="1012"/>
      <c r="S20" s="704" t="s">
        <v>602</v>
      </c>
      <c r="T20" s="712" t="s">
        <v>600</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D26E7-273E-FE68-EBE4-A851D389355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540</v>
      </c>
      <c r="H2" s="537"/>
      <c r="I2" s="537"/>
      <c r="J2" s="538" t="s">
        <v>603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604</v>
      </c>
      <c r="F6" s="2133"/>
      <c r="G6" s="2133"/>
      <c r="H6" s="2133"/>
      <c r="I6" s="2133"/>
      <c r="J6" s="552"/>
    </row>
    <row customHeight="1" ht="24">
      <c r="E7" s="2123" t="str">
        <f>IF(org=0,"Не определено",org)</f>
        <v>МУП "Водоканал а. Бесленей"</v>
      </c>
      <c r="F7" s="2123"/>
      <c r="G7" s="2123"/>
      <c r="H7" s="2123"/>
      <c r="I7" s="2123"/>
    </row>
    <row customHeight="1" ht="11.25">
      <c r="E8" s="1130"/>
      <c r="F8" s="1130"/>
      <c r="G8" s="1130"/>
      <c r="H8" s="1130"/>
      <c r="I8" s="1130"/>
    </row>
    <row s="1667" customFormat="1" customHeight="1" ht="0.75">
      <c r="A9" s="1162"/>
      <c r="D9" s="1667"/>
      <c r="H9" s="883"/>
      <c r="I9" s="883" t="s">
        <v>119</v>
      </c>
    </row>
    <row customHeight="1" ht="11.25">
      <c r="E10" s="706"/>
      <c r="F10" s="2195" t="s">
        <v>108</v>
      </c>
      <c r="G10" s="2196"/>
      <c r="H10" s="1579" t="str">
        <f>IF(H9="","",INDEX(DIFFERENTIATION_UNMERGE_VD,MATCH(H9,DIFFERENTIATION_ID_DIFF,0)))</f>
        <v/>
      </c>
      <c r="I10" s="1579">
        <f>IF(I9="","",INDEX(DIFFERENTIATION_UNMERGE_VD,MATCH(I9,DIFFERENTIATION_ID_DIFF,0)))</f>
        <v>0</v>
      </c>
      <c r="J10" s="1953"/>
    </row>
    <row customHeight="1" ht="11.25">
      <c r="E11" s="706"/>
      <c r="F11" s="2195" t="s">
        <v>552</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578"/>
      <c r="I13" s="1578"/>
      <c r="J13" s="1953"/>
    </row>
    <row customHeight="1" ht="22.5">
      <c r="E14" s="1664" t="s">
        <v>85</v>
      </c>
      <c r="F14" s="1659" t="s">
        <v>295</v>
      </c>
      <c r="G14" s="1659" t="s">
        <v>554</v>
      </c>
      <c r="H14" s="1659" t="s">
        <v>296</v>
      </c>
      <c r="I14" s="1659" t="s">
        <v>296</v>
      </c>
      <c r="J14" s="1953"/>
    </row>
    <row customHeight="1" ht="18.75">
      <c r="D15" s="1663"/>
      <c r="E15" s="1655" t="s">
        <v>112</v>
      </c>
      <c r="F15" s="702" t="s">
        <v>605</v>
      </c>
      <c r="G15" s="1671" t="s">
        <v>540</v>
      </c>
      <c r="H15" s="553"/>
      <c r="I15" s="553"/>
      <c r="J15" s="270" t="s">
        <v>606</v>
      </c>
      <c r="K15" s="539" t="s">
        <v>607</v>
      </c>
    </row>
    <row customHeight="1" ht="33.75">
      <c r="D16" s="1663"/>
      <c r="E16" s="1655" t="s">
        <v>100</v>
      </c>
      <c r="F16" s="702" t="s">
        <v>608</v>
      </c>
      <c r="G16" s="1671" t="s">
        <v>540</v>
      </c>
      <c r="H16" s="554">
        <f>SUM(H17,H20:H32)</f>
        <v>0</v>
      </c>
      <c r="I16" s="554">
        <f>SUM(I17,I20:I32)</f>
        <v>0</v>
      </c>
      <c r="J16" s="270" t="s">
        <v>609</v>
      </c>
      <c r="K16" s="539" t="s">
        <v>607</v>
      </c>
    </row>
    <row customHeight="1" ht="18.75">
      <c r="D17" s="1663"/>
      <c r="E17" s="1689" t="s">
        <v>610</v>
      </c>
      <c r="F17" s="949" t="s">
        <v>611</v>
      </c>
      <c r="G17" s="1668" t="s">
        <v>540</v>
      </c>
      <c r="H17" s="553"/>
      <c r="I17" s="553"/>
      <c r="J17" s="270" t="s">
        <v>612</v>
      </c>
      <c r="K17" s="539"/>
    </row>
    <row customHeight="1" ht="22.5">
      <c r="D18" s="1663"/>
      <c r="E18" s="1689" t="s">
        <v>613</v>
      </c>
      <c r="F18" s="1675" t="s">
        <v>614</v>
      </c>
      <c r="G18" s="1668" t="s">
        <v>540</v>
      </c>
      <c r="H18" s="553"/>
      <c r="I18" s="553"/>
      <c r="J18" s="270" t="s">
        <v>615</v>
      </c>
      <c r="K18" s="539"/>
    </row>
    <row customHeight="1" ht="33.75">
      <c r="D19" s="1663"/>
      <c r="E19" s="1689" t="s">
        <v>616</v>
      </c>
      <c r="F19" s="1675" t="s">
        <v>617</v>
      </c>
      <c r="G19" s="1668" t="s">
        <v>540</v>
      </c>
      <c r="H19" s="553"/>
      <c r="I19" s="553"/>
      <c r="J19" s="270"/>
      <c r="K19" s="539"/>
    </row>
    <row customHeight="1" ht="18.75">
      <c r="D20" s="1663"/>
      <c r="E20" s="1689" t="s">
        <v>300</v>
      </c>
      <c r="F20" s="949" t="s">
        <v>618</v>
      </c>
      <c r="G20" s="1668" t="s">
        <v>540</v>
      </c>
      <c r="H20" s="553"/>
      <c r="I20" s="553"/>
      <c r="J20" s="270" t="s">
        <v>619</v>
      </c>
      <c r="K20" s="539"/>
    </row>
    <row customHeight="1" ht="18.75">
      <c r="D21" s="1663"/>
      <c r="E21" s="1689" t="s">
        <v>620</v>
      </c>
      <c r="F21" s="1675" t="s">
        <v>621</v>
      </c>
      <c r="G21" s="1668" t="s">
        <v>540</v>
      </c>
      <c r="H21" s="553"/>
      <c r="I21" s="553"/>
      <c r="J21" s="270"/>
      <c r="K21" s="539"/>
    </row>
    <row customHeight="1" ht="18.75">
      <c r="D22" s="1663"/>
      <c r="E22" s="1689" t="s">
        <v>622</v>
      </c>
      <c r="F22" s="1675" t="s">
        <v>623</v>
      </c>
      <c r="G22" s="1668" t="s">
        <v>540</v>
      </c>
      <c r="H22" s="553"/>
      <c r="I22" s="553"/>
      <c r="J22" s="270"/>
      <c r="K22" s="539"/>
    </row>
    <row customHeight="1" ht="22.5">
      <c r="D23" s="1663"/>
      <c r="E23" s="1689" t="s">
        <v>303</v>
      </c>
      <c r="F23" s="949" t="s">
        <v>624</v>
      </c>
      <c r="G23" s="1668" t="s">
        <v>540</v>
      </c>
      <c r="H23" s="553"/>
      <c r="I23" s="553"/>
      <c r="J23" s="270" t="s">
        <v>625</v>
      </c>
      <c r="K23" s="539"/>
    </row>
    <row customHeight="1" ht="18.75">
      <c r="D24" s="1663"/>
      <c r="E24" s="1689" t="s">
        <v>626</v>
      </c>
      <c r="F24" s="1675" t="s">
        <v>627</v>
      </c>
      <c r="G24" s="1668" t="s">
        <v>540</v>
      </c>
      <c r="H24" s="553"/>
      <c r="I24" s="553"/>
      <c r="J24" s="270"/>
      <c r="K24" s="539"/>
    </row>
    <row customHeight="1" ht="33.75">
      <c r="D25" s="1663"/>
      <c r="E25" s="1689" t="s">
        <v>628</v>
      </c>
      <c r="F25" s="1675" t="s">
        <v>629</v>
      </c>
      <c r="G25" s="1668" t="s">
        <v>540</v>
      </c>
      <c r="H25" s="553"/>
      <c r="I25" s="553"/>
      <c r="J25" s="270"/>
      <c r="K25" s="539"/>
    </row>
    <row customHeight="1" ht="22.5">
      <c r="D26" s="1663"/>
      <c r="E26" s="1689" t="s">
        <v>630</v>
      </c>
      <c r="F26" s="949" t="s">
        <v>631</v>
      </c>
      <c r="G26" s="1668" t="s">
        <v>540</v>
      </c>
      <c r="H26" s="553"/>
      <c r="I26" s="553"/>
      <c r="J26" s="270" t="s">
        <v>632</v>
      </c>
      <c r="K26" s="539"/>
    </row>
    <row customHeight="1" ht="18.75">
      <c r="D27" s="1663"/>
      <c r="E27" s="1700" t="s">
        <v>633</v>
      </c>
      <c r="F27" s="1675" t="s">
        <v>634</v>
      </c>
      <c r="G27" s="1679" t="s">
        <v>540</v>
      </c>
      <c r="H27" s="1701"/>
      <c r="I27" s="1701"/>
      <c r="J27" s="270"/>
      <c r="K27" s="539"/>
    </row>
    <row customHeight="1" ht="18.75">
      <c r="D28" s="1663"/>
      <c r="E28" s="1700" t="s">
        <v>635</v>
      </c>
      <c r="F28" s="1675" t="s">
        <v>636</v>
      </c>
      <c r="G28" s="1679" t="s">
        <v>540</v>
      </c>
      <c r="H28" s="1701"/>
      <c r="I28" s="1701"/>
      <c r="J28" s="270"/>
      <c r="K28" s="539"/>
    </row>
    <row customHeight="1" ht="18.75">
      <c r="D29" s="1663"/>
      <c r="E29" s="1700" t="s">
        <v>637</v>
      </c>
      <c r="F29" s="949" t="s">
        <v>638</v>
      </c>
      <c r="G29" s="1679" t="s">
        <v>540</v>
      </c>
      <c r="H29" s="1701"/>
      <c r="I29" s="1701"/>
      <c r="J29" s="270"/>
      <c r="K29" s="539"/>
    </row>
    <row customHeight="1" ht="18.75">
      <c r="D30" s="1663"/>
      <c r="E30" s="1700" t="s">
        <v>639</v>
      </c>
      <c r="F30" s="949" t="s">
        <v>640</v>
      </c>
      <c r="G30" s="1679" t="s">
        <v>540</v>
      </c>
      <c r="H30" s="1701"/>
      <c r="I30" s="1701"/>
      <c r="J30" s="270"/>
      <c r="K30" s="539"/>
    </row>
    <row customHeight="1" ht="18.75">
      <c r="D31" s="1663"/>
      <c r="E31" s="1700" t="s">
        <v>641</v>
      </c>
      <c r="F31" s="949" t="s">
        <v>642</v>
      </c>
      <c r="G31" s="1679" t="s">
        <v>540</v>
      </c>
      <c r="H31" s="1701"/>
      <c r="I31" s="1701"/>
      <c r="J31" s="270"/>
      <c r="K31" s="539"/>
    </row>
    <row s="1383" customFormat="1" customHeight="1" ht="22.5">
      <c r="A32" s="982"/>
      <c r="C32" s="1661"/>
      <c r="D32" s="1663"/>
      <c r="E32" s="1700" t="s">
        <v>643</v>
      </c>
      <c r="F32" s="949" t="s">
        <v>644</v>
      </c>
      <c r="G32" s="1669" t="s">
        <v>540</v>
      </c>
      <c r="H32" s="575">
        <f>SUM(H33:H34)</f>
        <v>0</v>
      </c>
      <c r="I32" s="575">
        <f>SUM(I33:I34)</f>
        <v>0</v>
      </c>
      <c r="J32" s="270" t="s">
        <v>645</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565</v>
      </c>
      <c r="G34" s="568"/>
      <c r="H34" s="569"/>
      <c r="I34" s="569"/>
      <c r="J34" s="281" t="s">
        <v>646</v>
      </c>
      <c r="K34" s="539"/>
      <c r="L34" s="1661"/>
      <c r="M34" s="1661"/>
      <c r="R34" s="1661"/>
      <c r="U34" s="540"/>
      <c r="AA34" s="1657"/>
      <c r="AB34" s="1657"/>
      <c r="AC34" s="1657"/>
      <c r="AD34" s="1657"/>
      <c r="AE34" s="1657"/>
    </row>
    <row customHeight="1" ht="56.25">
      <c r="D35" s="1663"/>
      <c r="E35" s="1700" t="s">
        <v>647</v>
      </c>
      <c r="F35" s="949" t="s">
        <v>648</v>
      </c>
      <c r="G35" s="1679" t="s">
        <v>540</v>
      </c>
      <c r="H35" s="1701"/>
      <c r="I35" s="1701"/>
      <c r="J35" s="270" t="s">
        <v>649</v>
      </c>
      <c r="K35" s="539"/>
    </row>
    <row s="1383" customFormat="1" customHeight="1" ht="22.5">
      <c r="A36" s="984" t="s">
        <v>566</v>
      </c>
      <c r="C36" s="1661"/>
      <c r="D36" s="1663"/>
      <c r="E36" s="1689" t="s">
        <v>87</v>
      </c>
      <c r="F36" s="702" t="s">
        <v>650</v>
      </c>
      <c r="G36" s="1668" t="s">
        <v>540</v>
      </c>
      <c r="H36" s="553"/>
      <c r="I36" s="553"/>
      <c r="J36" s="270" t="s">
        <v>651</v>
      </c>
      <c r="K36" s="539"/>
      <c r="L36" s="1661"/>
      <c r="M36" s="1661"/>
      <c r="R36" s="1661"/>
      <c r="U36" s="540"/>
      <c r="AA36" s="1657"/>
      <c r="AB36" s="1657"/>
      <c r="AC36" s="1657"/>
      <c r="AD36" s="1657"/>
      <c r="AE36" s="1657"/>
    </row>
    <row s="1383" customFormat="1" customHeight="1" ht="22.5">
      <c r="A37" s="984"/>
      <c r="C37" s="1661"/>
      <c r="D37" s="1663"/>
      <c r="E37" s="1689" t="s">
        <v>319</v>
      </c>
      <c r="F37" s="949" t="s">
        <v>652</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653</v>
      </c>
      <c r="G38" s="1668" t="s">
        <v>540</v>
      </c>
      <c r="H38" s="553"/>
      <c r="I38" s="553"/>
      <c r="J38" s="270" t="s">
        <v>654</v>
      </c>
      <c r="K38" s="539"/>
      <c r="L38" s="1661"/>
      <c r="M38" s="1661"/>
      <c r="R38" s="1661"/>
      <c r="U38" s="540"/>
      <c r="AA38" s="1657"/>
      <c r="AB38" s="1657"/>
      <c r="AC38" s="1657"/>
      <c r="AD38" s="1657"/>
      <c r="AE38" s="1657"/>
    </row>
    <row s="1383" customFormat="1" customHeight="1" ht="22.5">
      <c r="A39" s="982"/>
      <c r="C39" s="1661"/>
      <c r="D39" s="571"/>
      <c r="E39" s="1689" t="s">
        <v>655</v>
      </c>
      <c r="F39" s="949" t="s">
        <v>656</v>
      </c>
      <c r="G39" s="1679" t="s">
        <v>540</v>
      </c>
      <c r="H39" s="553"/>
      <c r="I39" s="553"/>
      <c r="J39" s="270" t="s">
        <v>657</v>
      </c>
      <c r="K39" s="539"/>
      <c r="L39" s="1661"/>
      <c r="M39" s="1661"/>
      <c r="R39" s="1661"/>
      <c r="U39" s="540"/>
      <c r="AA39" s="1657"/>
      <c r="AB39" s="1657"/>
      <c r="AC39" s="1657"/>
      <c r="AD39" s="1657"/>
      <c r="AE39" s="1657"/>
    </row>
    <row s="1383" customFormat="1" customHeight="1" ht="22.5">
      <c r="A40" s="982"/>
      <c r="C40" s="1661"/>
      <c r="D40" s="1663"/>
      <c r="E40" s="1689" t="s">
        <v>658</v>
      </c>
      <c r="F40" s="1675" t="s">
        <v>659</v>
      </c>
      <c r="G40" s="1668" t="s">
        <v>540</v>
      </c>
      <c r="H40" s="553"/>
      <c r="I40" s="553"/>
      <c r="J40" s="270" t="s">
        <v>660</v>
      </c>
      <c r="K40" s="539"/>
      <c r="L40" s="1661"/>
      <c r="M40" s="1661"/>
      <c r="R40" s="1661"/>
      <c r="U40" s="540"/>
      <c r="AA40" s="1657"/>
      <c r="AB40" s="1657"/>
      <c r="AC40" s="1657"/>
      <c r="AD40" s="1657"/>
      <c r="AE40" s="1657"/>
    </row>
    <row s="1383" customFormat="1" customHeight="1" ht="22.5">
      <c r="A41" s="982"/>
      <c r="C41" s="1661"/>
      <c r="D41" s="1663"/>
      <c r="E41" s="1689" t="s">
        <v>661</v>
      </c>
      <c r="F41" s="1675" t="s">
        <v>662</v>
      </c>
      <c r="G41" s="1668" t="s">
        <v>540</v>
      </c>
      <c r="H41" s="553"/>
      <c r="I41" s="553"/>
      <c r="J41" s="270" t="s">
        <v>663</v>
      </c>
      <c r="K41" s="539"/>
      <c r="L41" s="1661"/>
      <c r="M41" s="1661"/>
      <c r="R41" s="1661"/>
      <c r="U41" s="540"/>
      <c r="AA41" s="1657"/>
      <c r="AB41" s="1657"/>
      <c r="AC41" s="1657"/>
      <c r="AD41" s="1657"/>
      <c r="AE41" s="1657"/>
    </row>
    <row s="1383" customFormat="1" customHeight="1" ht="22.5">
      <c r="A42" s="982"/>
      <c r="C42" s="1661"/>
      <c r="D42" s="1663"/>
      <c r="E42" s="1689" t="s">
        <v>664</v>
      </c>
      <c r="F42" s="1675" t="s">
        <v>665</v>
      </c>
      <c r="G42" s="1668" t="s">
        <v>540</v>
      </c>
      <c r="H42" s="553"/>
      <c r="I42" s="553"/>
      <c r="J42" s="270" t="s">
        <v>666</v>
      </c>
      <c r="K42" s="539"/>
      <c r="L42" s="1661"/>
      <c r="M42" s="1661"/>
      <c r="R42" s="1661"/>
      <c r="U42" s="540"/>
      <c r="AA42" s="1657"/>
      <c r="AB42" s="1657"/>
      <c r="AC42" s="1657"/>
      <c r="AD42" s="1657"/>
      <c r="AE42" s="1657"/>
    </row>
    <row s="1383" customFormat="1" customHeight="1" ht="33.75">
      <c r="A43" s="982"/>
      <c r="C43" s="1661" t="s">
        <v>576</v>
      </c>
      <c r="D43" s="1663"/>
      <c r="E43" s="1689" t="s">
        <v>113</v>
      </c>
      <c r="F43" s="702" t="s">
        <v>667</v>
      </c>
      <c r="G43" s="1671" t="s">
        <v>668</v>
      </c>
      <c r="H43" s="398"/>
      <c r="I43" s="398"/>
      <c r="J43" s="270" t="s">
        <v>669</v>
      </c>
      <c r="K43" s="539"/>
      <c r="L43" s="1661"/>
      <c r="M43" s="1661"/>
      <c r="R43" s="1661"/>
      <c r="U43" s="540"/>
      <c r="AA43" s="1657"/>
      <c r="AB43" s="1657"/>
      <c r="AC43" s="1657"/>
      <c r="AD43" s="1657"/>
      <c r="AE43" s="1657"/>
    </row>
    <row s="1383" customFormat="1" customHeight="1" ht="22.5">
      <c r="A44" s="982"/>
      <c r="C44" s="1661"/>
      <c r="D44" s="1663"/>
      <c r="E44" s="1689" t="s">
        <v>89</v>
      </c>
      <c r="F44" s="702" t="s">
        <v>670</v>
      </c>
      <c r="G44" s="1668" t="s">
        <v>671</v>
      </c>
      <c r="H44" s="541"/>
      <c r="I44" s="541"/>
      <c r="J44" s="270" t="s">
        <v>672</v>
      </c>
      <c r="K44" s="539"/>
      <c r="L44" s="1661"/>
      <c r="M44" s="1661"/>
      <c r="R44" s="1661"/>
      <c r="U44" s="540"/>
      <c r="AA44" s="1657"/>
      <c r="AB44" s="1657"/>
      <c r="AC44" s="1657"/>
      <c r="AD44" s="1657"/>
      <c r="AE44" s="1657"/>
    </row>
    <row s="1383" customFormat="1" customHeight="1" ht="22.5">
      <c r="A45" s="982"/>
      <c r="C45" s="1661"/>
      <c r="D45" s="1663"/>
      <c r="E45" s="1689" t="s">
        <v>90</v>
      </c>
      <c r="F45" s="702" t="s">
        <v>673</v>
      </c>
      <c r="G45" s="1679" t="s">
        <v>674</v>
      </c>
      <c r="H45" s="541"/>
      <c r="I45" s="541"/>
      <c r="J45" s="270" t="s">
        <v>675</v>
      </c>
      <c r="K45" s="539"/>
      <c r="L45" s="1661"/>
      <c r="M45" s="1661"/>
      <c r="R45" s="1661"/>
      <c r="U45" s="540"/>
      <c r="AA45" s="1657"/>
      <c r="AB45" s="1657"/>
      <c r="AC45" s="1657"/>
      <c r="AD45" s="1657"/>
      <c r="AE45" s="1657"/>
    </row>
    <row s="1383" customFormat="1" customHeight="1" ht="18.75">
      <c r="A46" s="982"/>
      <c r="C46" s="1661"/>
      <c r="D46" s="1663"/>
      <c r="E46" s="1689" t="s">
        <v>114</v>
      </c>
      <c r="F46" s="702" t="s">
        <v>676</v>
      </c>
      <c r="G46" s="1668" t="s">
        <v>578</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8274-2676-6AA5-8532-F306844588C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540</v>
      </c>
      <c r="H2" s="537"/>
      <c r="I2" s="537"/>
      <c r="J2" s="538" t="s">
        <v>543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677</v>
      </c>
      <c r="F6" s="2122"/>
      <c r="G6" s="2122"/>
      <c r="H6" s="2122"/>
      <c r="I6" s="2122"/>
      <c r="J6" s="552"/>
    </row>
    <row customHeight="1" ht="24">
      <c r="E7" s="2123" t="str">
        <f>IF(org=0,"Не определено",org)</f>
        <v>МУП "Водоканал а. Бесленей"</v>
      </c>
      <c r="F7" s="2123"/>
      <c r="G7" s="2123"/>
      <c r="H7" s="2123"/>
      <c r="I7" s="2123"/>
    </row>
    <row customHeight="1" ht="11.25">
      <c r="E8" s="1130"/>
      <c r="F8" s="1130"/>
      <c r="G8" s="1130"/>
      <c r="H8" s="1130"/>
      <c r="I8" s="1130"/>
    </row>
    <row s="1667" customFormat="1" customHeight="1" ht="0.75">
      <c r="A9" s="1162"/>
      <c r="D9" s="1667"/>
      <c r="H9" s="883"/>
      <c r="I9" s="883" t="s">
        <v>119</v>
      </c>
    </row>
    <row customHeight="1" ht="11.25">
      <c r="E10" s="706"/>
      <c r="F10" s="2195" t="s">
        <v>108</v>
      </c>
      <c r="G10" s="2196"/>
      <c r="H10" s="1684" t="str">
        <f>IF(H9="","",INDEX(DIFFERENTIATION_UNMERGE_VD,MATCH(H9,DIFFERENTIATION_ID_DIFF,0)))</f>
        <v/>
      </c>
      <c r="I10" s="1684">
        <f>IF(I9="","",INDEX(DIFFERENTIATION_UNMERGE_VD,MATCH(I9,DIFFERENTIATION_ID_DIFF,0)))</f>
        <v>0</v>
      </c>
      <c r="J10" s="1953"/>
    </row>
    <row customHeight="1" ht="11.25">
      <c r="E11" s="706"/>
      <c r="F11" s="2195" t="s">
        <v>552</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681"/>
      <c r="I13" s="1681"/>
      <c r="J13" s="1953"/>
    </row>
    <row customHeight="1" ht="22.5">
      <c r="E14" s="1682" t="s">
        <v>85</v>
      </c>
      <c r="F14" s="1685" t="s">
        <v>295</v>
      </c>
      <c r="G14" s="1685" t="s">
        <v>554</v>
      </c>
      <c r="H14" s="1685" t="s">
        <v>296</v>
      </c>
      <c r="I14" s="1685" t="s">
        <v>296</v>
      </c>
      <c r="J14" s="1953"/>
    </row>
    <row customHeight="1" ht="18.75">
      <c r="D15" s="1663"/>
      <c r="E15" s="1655" t="s">
        <v>112</v>
      </c>
      <c r="F15" s="702" t="s">
        <v>678</v>
      </c>
      <c r="G15" s="1682" t="s">
        <v>540</v>
      </c>
      <c r="H15" s="553"/>
      <c r="I15" s="553"/>
      <c r="J15" s="270" t="s">
        <v>679</v>
      </c>
      <c r="K15" s="539" t="s">
        <v>607</v>
      </c>
    </row>
    <row customHeight="1" ht="22.5">
      <c r="D16" s="1663"/>
      <c r="E16" s="1655" t="s">
        <v>100</v>
      </c>
      <c r="F16" s="1690" t="s">
        <v>680</v>
      </c>
      <c r="G16" s="1682" t="s">
        <v>540</v>
      </c>
      <c r="H16" s="554">
        <f>SUM(H17,H20:H27)</f>
        <v>0</v>
      </c>
      <c r="I16" s="554">
        <f>SUM(I17,I20:I27)</f>
        <v>0</v>
      </c>
      <c r="J16" s="270" t="s">
        <v>681</v>
      </c>
      <c r="K16" s="539" t="s">
        <v>607</v>
      </c>
    </row>
    <row customHeight="1" ht="33.75">
      <c r="D17" s="1663"/>
      <c r="E17" s="1689" t="s">
        <v>610</v>
      </c>
      <c r="F17" s="1692" t="s">
        <v>682</v>
      </c>
      <c r="G17" s="1679" t="s">
        <v>540</v>
      </c>
      <c r="H17" s="553"/>
      <c r="I17" s="553"/>
      <c r="J17" s="270" t="s">
        <v>683</v>
      </c>
      <c r="K17" s="539"/>
    </row>
    <row customHeight="1" ht="18.75">
      <c r="D18" s="1663"/>
      <c r="E18" s="1689" t="s">
        <v>613</v>
      </c>
      <c r="F18" s="1693" t="s">
        <v>684</v>
      </c>
      <c r="G18" s="1679" t="s">
        <v>540</v>
      </c>
      <c r="H18" s="553"/>
      <c r="I18" s="553"/>
      <c r="J18" s="270"/>
      <c r="K18" s="539"/>
    </row>
    <row customHeight="1" ht="22.5">
      <c r="D19" s="1663"/>
      <c r="E19" s="1689" t="s">
        <v>616</v>
      </c>
      <c r="F19" s="1693" t="s">
        <v>685</v>
      </c>
      <c r="G19" s="1679" t="s">
        <v>540</v>
      </c>
      <c r="H19" s="553"/>
      <c r="I19" s="553"/>
      <c r="J19" s="270"/>
      <c r="K19" s="539"/>
    </row>
    <row customHeight="1" ht="33.75">
      <c r="D20" s="1663"/>
      <c r="E20" s="1689" t="s">
        <v>300</v>
      </c>
      <c r="F20" s="1692" t="s">
        <v>686</v>
      </c>
      <c r="G20" s="1679" t="s">
        <v>540</v>
      </c>
      <c r="H20" s="553"/>
      <c r="I20" s="553"/>
      <c r="J20" s="270"/>
      <c r="K20" s="539"/>
    </row>
    <row customHeight="1" ht="33.75">
      <c r="D21" s="1663"/>
      <c r="E21" s="1689" t="s">
        <v>303</v>
      </c>
      <c r="F21" s="1692" t="s">
        <v>687</v>
      </c>
      <c r="G21" s="1679" t="s">
        <v>540</v>
      </c>
      <c r="H21" s="553"/>
      <c r="I21" s="553"/>
      <c r="J21" s="270"/>
      <c r="K21" s="539"/>
    </row>
    <row customHeight="1" ht="56.25">
      <c r="D22" s="1663"/>
      <c r="E22" s="1689" t="s">
        <v>630</v>
      </c>
      <c r="F22" s="1692" t="s">
        <v>688</v>
      </c>
      <c r="G22" s="1679" t="s">
        <v>540</v>
      </c>
      <c r="H22" s="553"/>
      <c r="I22" s="553"/>
      <c r="J22" s="270"/>
      <c r="K22" s="539"/>
    </row>
    <row customHeight="1" ht="33.75">
      <c r="D23" s="1663"/>
      <c r="E23" s="1689" t="s">
        <v>637</v>
      </c>
      <c r="F23" s="1692" t="s">
        <v>689</v>
      </c>
      <c r="G23" s="1679" t="s">
        <v>540</v>
      </c>
      <c r="H23" s="553"/>
      <c r="I23" s="553"/>
      <c r="J23" s="270"/>
      <c r="K23" s="539"/>
    </row>
    <row customHeight="1" ht="33.75">
      <c r="D24" s="1663"/>
      <c r="E24" s="1689" t="s">
        <v>639</v>
      </c>
      <c r="F24" s="1692" t="s">
        <v>690</v>
      </c>
      <c r="G24" s="1679" t="s">
        <v>540</v>
      </c>
      <c r="H24" s="553"/>
      <c r="I24" s="553"/>
      <c r="J24" s="270"/>
      <c r="K24" s="539"/>
    </row>
    <row customHeight="1" ht="22.5">
      <c r="D25" s="1663"/>
      <c r="E25" s="1689" t="s">
        <v>641</v>
      </c>
      <c r="F25" s="1692" t="s">
        <v>691</v>
      </c>
      <c r="G25" s="1679" t="s">
        <v>540</v>
      </c>
      <c r="H25" s="553"/>
      <c r="I25" s="553"/>
      <c r="J25" s="270"/>
      <c r="K25" s="539"/>
    </row>
    <row customHeight="1" ht="67.5">
      <c r="D26" s="1663"/>
      <c r="E26" s="1689" t="s">
        <v>643</v>
      </c>
      <c r="F26" s="1692" t="s">
        <v>692</v>
      </c>
      <c r="G26" s="1679" t="s">
        <v>540</v>
      </c>
      <c r="H26" s="553"/>
      <c r="I26" s="553"/>
      <c r="J26" s="270"/>
      <c r="K26" s="539"/>
    </row>
    <row s="1383" customFormat="1" customHeight="1" ht="22.5">
      <c r="A27" s="982"/>
      <c r="C27" s="1661"/>
      <c r="D27" s="1663"/>
      <c r="E27" s="1654" t="s">
        <v>647</v>
      </c>
      <c r="F27" s="1653" t="s">
        <v>693</v>
      </c>
      <c r="G27" s="1680" t="s">
        <v>540</v>
      </c>
      <c r="H27" s="575">
        <f>SUM(H28:H29)</f>
        <v>0</v>
      </c>
      <c r="I27" s="575">
        <f>SUM(I28:I29)</f>
        <v>0</v>
      </c>
      <c r="J27" s="270" t="s">
        <v>645</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565</v>
      </c>
      <c r="G29" s="568"/>
      <c r="H29" s="569"/>
      <c r="I29" s="569"/>
      <c r="J29" s="281" t="s">
        <v>646</v>
      </c>
      <c r="K29" s="539"/>
      <c r="L29" s="1661"/>
      <c r="M29" s="1661"/>
      <c r="R29" s="1661"/>
      <c r="U29" s="540"/>
      <c r="AA29" s="1657"/>
      <c r="AB29" s="1657"/>
      <c r="AC29" s="1657"/>
      <c r="AD29" s="1657"/>
      <c r="AE29" s="1657"/>
    </row>
    <row s="1383" customFormat="1" customHeight="1" ht="22.5">
      <c r="A30" s="982"/>
      <c r="C30" s="1661"/>
      <c r="D30" s="1663"/>
      <c r="E30" s="1689" t="s">
        <v>87</v>
      </c>
      <c r="F30" s="1686" t="s">
        <v>694</v>
      </c>
      <c r="G30" s="1679" t="s">
        <v>540</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695</v>
      </c>
      <c r="G31" s="1679" t="s">
        <v>540</v>
      </c>
      <c r="H31" s="553"/>
      <c r="I31" s="553"/>
      <c r="J31" s="270" t="s">
        <v>696</v>
      </c>
      <c r="K31" s="539"/>
      <c r="L31" s="1661"/>
      <c r="M31" s="1661"/>
      <c r="R31" s="1661"/>
      <c r="U31" s="540"/>
      <c r="AA31" s="1657"/>
      <c r="AB31" s="1657"/>
      <c r="AC31" s="1657"/>
      <c r="AD31" s="1657"/>
      <c r="AE31" s="1657"/>
    </row>
    <row s="1383" customFormat="1" customHeight="1" ht="22.5">
      <c r="A32" s="982"/>
      <c r="C32" s="1661"/>
      <c r="D32" s="1663"/>
      <c r="E32" s="1689" t="s">
        <v>655</v>
      </c>
      <c r="F32" s="685" t="s">
        <v>659</v>
      </c>
      <c r="G32" s="1679" t="s">
        <v>540</v>
      </c>
      <c r="H32" s="553"/>
      <c r="I32" s="553"/>
      <c r="J32" s="270" t="s">
        <v>697</v>
      </c>
      <c r="K32" s="539"/>
      <c r="L32" s="1661"/>
      <c r="M32" s="1661"/>
      <c r="R32" s="1661"/>
      <c r="U32" s="540"/>
      <c r="AA32" s="1657"/>
      <c r="AB32" s="1657"/>
      <c r="AC32" s="1657"/>
      <c r="AD32" s="1657"/>
      <c r="AE32" s="1657"/>
    </row>
    <row s="1383" customFormat="1" customHeight="1" ht="22.5">
      <c r="A33" s="982"/>
      <c r="C33" s="1661"/>
      <c r="D33" s="1663"/>
      <c r="E33" s="1689" t="s">
        <v>698</v>
      </c>
      <c r="F33" s="685" t="s">
        <v>699</v>
      </c>
      <c r="G33" s="1679" t="s">
        <v>540</v>
      </c>
      <c r="H33" s="553"/>
      <c r="I33" s="553"/>
      <c r="J33" s="270" t="s">
        <v>700</v>
      </c>
      <c r="K33" s="539"/>
      <c r="L33" s="1661"/>
      <c r="M33" s="1661"/>
      <c r="R33" s="1661"/>
      <c r="U33" s="540"/>
      <c r="AA33" s="1657"/>
      <c r="AB33" s="1657"/>
      <c r="AC33" s="1657"/>
      <c r="AD33" s="1657"/>
      <c r="AE33" s="1657"/>
    </row>
    <row s="1383" customFormat="1" customHeight="1" ht="22.5">
      <c r="A34" s="982"/>
      <c r="C34" s="1661"/>
      <c r="D34" s="1663"/>
      <c r="E34" s="1689" t="s">
        <v>701</v>
      </c>
      <c r="F34" s="685" t="s">
        <v>665</v>
      </c>
      <c r="G34" s="1679" t="s">
        <v>540</v>
      </c>
      <c r="H34" s="553"/>
      <c r="I34" s="553"/>
      <c r="J34" s="270" t="s">
        <v>702</v>
      </c>
      <c r="K34" s="539"/>
      <c r="L34" s="1661"/>
      <c r="M34" s="1661"/>
      <c r="R34" s="1661"/>
      <c r="U34" s="540"/>
      <c r="AA34" s="1657"/>
      <c r="AB34" s="1657"/>
      <c r="AC34" s="1657"/>
      <c r="AD34" s="1657"/>
      <c r="AE34" s="1657"/>
    </row>
    <row s="1383" customFormat="1" customHeight="1" ht="33.75">
      <c r="A35" s="982"/>
      <c r="C35" s="1661" t="s">
        <v>576</v>
      </c>
      <c r="D35" s="1663"/>
      <c r="E35" s="1689" t="s">
        <v>113</v>
      </c>
      <c r="F35" s="1686" t="s">
        <v>667</v>
      </c>
      <c r="G35" s="1682" t="s">
        <v>299</v>
      </c>
      <c r="H35" s="398"/>
      <c r="I35" s="398"/>
      <c r="J35" s="270" t="s">
        <v>703</v>
      </c>
      <c r="K35" s="539"/>
      <c r="L35" s="1661"/>
      <c r="M35" s="1661"/>
      <c r="R35" s="1661"/>
      <c r="U35" s="540"/>
      <c r="AA35" s="1657"/>
      <c r="AB35" s="1657"/>
      <c r="AC35" s="1657"/>
      <c r="AD35" s="1657"/>
      <c r="AE35" s="1657"/>
    </row>
    <row s="1383" customFormat="1" customHeight="1" ht="22.5">
      <c r="A36" s="982"/>
      <c r="C36" s="1661"/>
      <c r="D36" s="1663"/>
      <c r="E36" s="1689" t="s">
        <v>89</v>
      </c>
      <c r="F36" s="1686" t="s">
        <v>704</v>
      </c>
      <c r="G36" s="1679" t="s">
        <v>671</v>
      </c>
      <c r="H36" s="541"/>
      <c r="I36" s="541"/>
      <c r="J36" s="270" t="s">
        <v>672</v>
      </c>
      <c r="K36" s="539"/>
      <c r="L36" s="1661"/>
      <c r="M36" s="1661"/>
      <c r="R36" s="1661"/>
      <c r="U36" s="540"/>
      <c r="AA36" s="1657"/>
      <c r="AB36" s="1657"/>
      <c r="AC36" s="1657"/>
      <c r="AD36" s="1657"/>
      <c r="AE36" s="1657"/>
    </row>
    <row s="1383" customFormat="1" customHeight="1" ht="22.5">
      <c r="A37" s="982"/>
      <c r="C37" s="1661"/>
      <c r="D37" s="1663"/>
      <c r="E37" s="1689" t="s">
        <v>90</v>
      </c>
      <c r="F37" s="1686" t="s">
        <v>705</v>
      </c>
      <c r="G37" s="1679" t="s">
        <v>674</v>
      </c>
      <c r="H37" s="541"/>
      <c r="I37" s="541"/>
      <c r="J37" s="270" t="s">
        <v>675</v>
      </c>
      <c r="K37" s="539"/>
      <c r="L37" s="1661"/>
      <c r="M37" s="1661"/>
      <c r="R37" s="1661"/>
      <c r="U37" s="540"/>
      <c r="AA37" s="1657"/>
      <c r="AB37" s="1657"/>
      <c r="AC37" s="1657"/>
      <c r="AD37" s="1657"/>
      <c r="AE37" s="1657"/>
    </row>
    <row customHeight="1" ht="11.25">
      <c r="D38" s="1663"/>
    </row>
    <row customHeight="1" ht="26.25">
      <c r="D39" s="1663"/>
      <c r="E39" s="1260" t="s">
        <v>706</v>
      </c>
      <c r="F39" s="2088" t="s">
        <v>707</v>
      </c>
      <c r="G39" s="2088"/>
      <c r="H39" s="2088"/>
      <c r="I39" s="2088"/>
      <c r="J39" s="2088"/>
    </row>
    <row s="1666" customFormat="1" customHeight="1" ht="37.5">
      <c r="A40" s="982"/>
      <c r="B40" s="1661"/>
      <c r="C40" s="1661"/>
      <c r="D40" s="339"/>
      <c r="F40" s="2088" t="s">
        <v>708</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B4937-BF8A-A6E6-743E-71472CE66FD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МУП "Водоканал а. Бесленей"</v>
      </c>
      <c r="E4" s="2062"/>
      <c r="F4" s="2063"/>
    </row>
    <row customHeight="1" ht="11.25">
      <c r="C5" s="505"/>
      <c r="D5" s="584"/>
      <c r="E5" s="584"/>
      <c r="F5" s="584"/>
      <c r="G5" s="584"/>
      <c r="H5" s="747"/>
      <c r="I5" s="584"/>
      <c r="J5" s="747"/>
      <c r="K5" s="584"/>
    </row>
    <row customHeight="1" ht="0.75">
      <c r="C6" s="505"/>
      <c r="D6" s="505"/>
      <c r="E6" s="518"/>
      <c r="F6" s="610"/>
      <c r="G6" s="1017"/>
      <c r="H6" s="1017"/>
      <c r="I6" s="1017" t="s">
        <v>119</v>
      </c>
      <c r="J6" s="1017"/>
    </row>
    <row customHeight="1" ht="11.25">
      <c r="D7" s="706"/>
      <c r="E7" s="2195" t="s">
        <v>108</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552</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553</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293</v>
      </c>
      <c r="E10" s="1938"/>
      <c r="F10" s="1938"/>
      <c r="G10" s="1938"/>
      <c r="H10" s="1938"/>
      <c r="I10" s="1938"/>
      <c r="J10" s="1939"/>
      <c r="K10" s="2018"/>
      <c r="L10" s="505"/>
    </row>
    <row s="1660" customFormat="1" customHeight="1" ht="22.5">
      <c r="A11" s="2215"/>
      <c r="B11" s="2215"/>
      <c r="C11" s="652"/>
      <c r="D11" s="698" t="s">
        <v>85</v>
      </c>
      <c r="E11" s="700" t="s">
        <v>709</v>
      </c>
      <c r="F11" s="700" t="s">
        <v>554</v>
      </c>
      <c r="G11" s="461" t="s">
        <v>296</v>
      </c>
      <c r="H11" s="461" t="s">
        <v>385</v>
      </c>
      <c r="I11" s="801" t="s">
        <v>296</v>
      </c>
      <c r="J11" s="802" t="s">
        <v>385</v>
      </c>
      <c r="K11" s="2072"/>
      <c r="L11" s="653"/>
    </row>
    <row s="1667" customFormat="1" customHeight="1" ht="10.5">
      <c r="A12" s="947"/>
      <c r="D12" s="1020" t="s">
        <v>112</v>
      </c>
      <c r="E12" s="1020" t="s">
        <v>100</v>
      </c>
      <c r="F12" s="1020" t="s">
        <v>87</v>
      </c>
      <c r="G12" s="1021" t="str">
        <f>G1&amp;".1"</f>
        <v>4.1</v>
      </c>
      <c r="H12" s="1021" t="str">
        <f>G1&amp;".2"</f>
        <v>4.2</v>
      </c>
      <c r="I12" s="1021" t="str">
        <f>I1&amp;".1"</f>
        <v>4.1</v>
      </c>
      <c r="J12" s="1021" t="str">
        <f>I1&amp;".2"</f>
        <v>4.2</v>
      </c>
      <c r="K12" s="1021"/>
    </row>
    <row customHeight="1" ht="22.5" hidden="1">
      <c r="A13" s="2214" t="s">
        <v>710</v>
      </c>
      <c r="D13" s="948" t="s">
        <v>112</v>
      </c>
      <c r="E13" s="260" t="s">
        <v>711</v>
      </c>
      <c r="F13" s="655" t="s">
        <v>712</v>
      </c>
      <c r="G13" s="553"/>
      <c r="H13" s="656"/>
      <c r="I13" s="553"/>
      <c r="J13" s="656"/>
      <c r="K13" s="270" t="s">
        <v>713</v>
      </c>
      <c r="L13" s="715"/>
    </row>
    <row customHeight="1" ht="22.5" hidden="1">
      <c r="A14" s="2214"/>
      <c r="D14" s="535" t="s">
        <v>100</v>
      </c>
      <c r="E14" s="260" t="s">
        <v>714</v>
      </c>
      <c r="F14" s="655" t="s">
        <v>715</v>
      </c>
      <c r="G14" s="553"/>
      <c r="H14" s="657"/>
      <c r="I14" s="553"/>
      <c r="J14" s="657"/>
      <c r="K14" s="270" t="s">
        <v>716</v>
      </c>
      <c r="L14" s="715"/>
    </row>
    <row s="1660" customFormat="1" customHeight="1" ht="78.75" hidden="1">
      <c r="A15" s="2214"/>
      <c r="B15" s="507"/>
      <c r="D15" s="948" t="s">
        <v>87</v>
      </c>
      <c r="E15" s="702" t="s">
        <v>717</v>
      </c>
      <c r="F15" s="945" t="s">
        <v>299</v>
      </c>
      <c r="G15" s="945" t="s">
        <v>299</v>
      </c>
      <c r="H15" s="86"/>
      <c r="I15" s="945" t="s">
        <v>299</v>
      </c>
      <c r="J15" s="86"/>
      <c r="K15" s="270" t="s">
        <v>718</v>
      </c>
      <c r="L15" s="715"/>
    </row>
    <row s="1660" customFormat="1" customHeight="1" ht="22.5" hidden="1">
      <c r="A16" s="2214"/>
      <c r="B16" s="507"/>
      <c r="D16" s="948" t="s">
        <v>319</v>
      </c>
      <c r="E16" s="949" t="s">
        <v>719</v>
      </c>
      <c r="F16" s="945" t="s">
        <v>720</v>
      </c>
      <c r="G16" s="811"/>
      <c r="H16" s="86"/>
      <c r="I16" s="811"/>
      <c r="J16" s="86"/>
      <c r="K16" s="270"/>
      <c r="L16" s="715"/>
    </row>
    <row s="1660" customFormat="1" customHeight="1" ht="22.5" hidden="1">
      <c r="A17" s="2214"/>
      <c r="B17" s="507"/>
      <c r="D17" s="948" t="s">
        <v>327</v>
      </c>
      <c r="E17" s="949" t="s">
        <v>721</v>
      </c>
      <c r="F17" s="945" t="s">
        <v>722</v>
      </c>
      <c r="G17" s="811"/>
      <c r="H17" s="86"/>
      <c r="I17" s="811"/>
      <c r="J17" s="86"/>
      <c r="K17" s="270"/>
      <c r="L17" s="715"/>
    </row>
    <row s="1660" customFormat="1" customHeight="1" ht="33.75" hidden="1">
      <c r="A18" s="2214"/>
      <c r="B18" s="507"/>
      <c r="D18" s="948" t="s">
        <v>329</v>
      </c>
      <c r="E18" s="949" t="s">
        <v>723</v>
      </c>
      <c r="F18" s="945" t="s">
        <v>559</v>
      </c>
      <c r="G18" s="675"/>
      <c r="H18" s="86"/>
      <c r="I18" s="675"/>
      <c r="J18" s="86"/>
      <c r="K18" s="270"/>
      <c r="L18" s="715"/>
    </row>
    <row customHeight="1" ht="101.25" hidden="1">
      <c r="A19" s="2214"/>
      <c r="D19" s="948" t="s">
        <v>88</v>
      </c>
      <c r="E19" s="260" t="s">
        <v>724</v>
      </c>
      <c r="F19" s="655" t="s">
        <v>534</v>
      </c>
      <c r="G19" s="658"/>
      <c r="H19" s="657"/>
      <c r="I19" s="950"/>
      <c r="J19" s="657"/>
      <c r="K19" s="270" t="s">
        <v>725</v>
      </c>
      <c r="L19" s="715"/>
    </row>
    <row s="1660" customFormat="1" customHeight="1" ht="18.75" hidden="1">
      <c r="A20" s="2214"/>
      <c r="C20" s="951"/>
      <c r="D20" s="948" t="s">
        <v>655</v>
      </c>
      <c r="E20" s="949" t="s">
        <v>726</v>
      </c>
      <c r="F20" s="945" t="s">
        <v>299</v>
      </c>
      <c r="G20" s="945" t="s">
        <v>299</v>
      </c>
      <c r="H20" s="944" t="s">
        <v>299</v>
      </c>
      <c r="I20" s="945" t="s">
        <v>299</v>
      </c>
      <c r="J20" s="944" t="s">
        <v>299</v>
      </c>
      <c r="K20" s="943"/>
      <c r="L20" s="715"/>
      <c r="W20" s="670"/>
    </row>
    <row s="1660" customFormat="1" customHeight="1" ht="33.75" hidden="1">
      <c r="A21" s="2214"/>
      <c r="C21" s="951"/>
      <c r="D21" s="948" t="s">
        <v>658</v>
      </c>
      <c r="E21" s="572" t="s">
        <v>727</v>
      </c>
      <c r="F21" s="945" t="s">
        <v>728</v>
      </c>
      <c r="G21" s="937"/>
      <c r="H21" s="86"/>
      <c r="I21" s="937"/>
      <c r="J21" s="86"/>
      <c r="K21" s="943"/>
      <c r="L21" s="715"/>
      <c r="W21" s="670"/>
    </row>
    <row s="1660" customFormat="1" customHeight="1" ht="33.75" hidden="1">
      <c r="A22" s="2214"/>
      <c r="C22" s="951"/>
      <c r="D22" s="948" t="s">
        <v>661</v>
      </c>
      <c r="E22" s="572" t="s">
        <v>729</v>
      </c>
      <c r="F22" s="945" t="s">
        <v>730</v>
      </c>
      <c r="G22" s="937"/>
      <c r="H22" s="86"/>
      <c r="I22" s="937"/>
      <c r="J22" s="86"/>
      <c r="K22" s="943"/>
      <c r="L22" s="715"/>
      <c r="W22" s="670"/>
    </row>
    <row s="1660" customFormat="1" customHeight="1" ht="22.5" hidden="1">
      <c r="A23" s="2214"/>
      <c r="C23" s="951"/>
      <c r="D23" s="948" t="s">
        <v>698</v>
      </c>
      <c r="E23" s="949" t="s">
        <v>731</v>
      </c>
      <c r="F23" s="945" t="s">
        <v>299</v>
      </c>
      <c r="G23" s="945" t="s">
        <v>299</v>
      </c>
      <c r="H23" s="944" t="s">
        <v>299</v>
      </c>
      <c r="I23" s="945" t="s">
        <v>299</v>
      </c>
      <c r="J23" s="944" t="s">
        <v>299</v>
      </c>
      <c r="K23" s="943"/>
      <c r="L23" s="715"/>
      <c r="W23" s="670"/>
    </row>
    <row s="1660" customFormat="1" customHeight="1" ht="22.5" hidden="1">
      <c r="A24" s="2214"/>
      <c r="C24" s="951"/>
      <c r="D24" s="948" t="s">
        <v>732</v>
      </c>
      <c r="E24" s="572" t="s">
        <v>733</v>
      </c>
      <c r="F24" s="945" t="s">
        <v>734</v>
      </c>
      <c r="G24" s="937"/>
      <c r="H24" s="681"/>
      <c r="I24" s="937"/>
      <c r="J24" s="681"/>
      <c r="K24" s="943"/>
      <c r="L24" s="715"/>
      <c r="W24" s="670"/>
    </row>
    <row s="1660" customFormat="1" customHeight="1" ht="22.5" hidden="1">
      <c r="A25" s="2214"/>
      <c r="C25" s="951"/>
      <c r="D25" s="948" t="s">
        <v>735</v>
      </c>
      <c r="E25" s="572" t="s">
        <v>736</v>
      </c>
      <c r="F25" s="945" t="s">
        <v>299</v>
      </c>
      <c r="G25" s="945" t="s">
        <v>299</v>
      </c>
      <c r="H25" s="944" t="s">
        <v>299</v>
      </c>
      <c r="I25" s="945" t="s">
        <v>299</v>
      </c>
      <c r="J25" s="944" t="s">
        <v>299</v>
      </c>
      <c r="K25" s="943"/>
      <c r="L25" s="715"/>
      <c r="W25" s="670"/>
    </row>
    <row s="1660" customFormat="1" customHeight="1" ht="18.75" hidden="1">
      <c r="A26" s="2214"/>
      <c r="C26" s="951"/>
      <c r="D26" s="948" t="s">
        <v>737</v>
      </c>
      <c r="E26" s="549" t="s">
        <v>738</v>
      </c>
      <c r="F26" s="945" t="s">
        <v>739</v>
      </c>
      <c r="G26" s="675"/>
      <c r="H26" s="681"/>
      <c r="I26" s="675"/>
      <c r="J26" s="681"/>
      <c r="K26" s="943"/>
      <c r="L26" s="715"/>
      <c r="W26" s="670"/>
    </row>
    <row s="1660" customFormat="1" customHeight="1" ht="18.75" hidden="1">
      <c r="A27" s="2214"/>
      <c r="C27" s="951"/>
      <c r="D27" s="948" t="s">
        <v>740</v>
      </c>
      <c r="E27" s="549" t="s">
        <v>741</v>
      </c>
      <c r="F27" s="945" t="s">
        <v>742</v>
      </c>
      <c r="G27" s="675"/>
      <c r="H27" s="681"/>
      <c r="I27" s="675"/>
      <c r="J27" s="681"/>
      <c r="K27" s="943"/>
      <c r="L27" s="715"/>
      <c r="W27" s="670"/>
    </row>
    <row s="1660" customFormat="1" customHeight="1" ht="18.75" hidden="1">
      <c r="A28" s="2214"/>
      <c r="C28" s="951"/>
      <c r="D28" s="948" t="s">
        <v>743</v>
      </c>
      <c r="E28" s="572" t="s">
        <v>744</v>
      </c>
      <c r="F28" s="945" t="s">
        <v>299</v>
      </c>
      <c r="G28" s="945" t="s">
        <v>299</v>
      </c>
      <c r="H28" s="944" t="s">
        <v>299</v>
      </c>
      <c r="I28" s="945" t="s">
        <v>299</v>
      </c>
      <c r="J28" s="944" t="s">
        <v>299</v>
      </c>
      <c r="K28" s="943"/>
      <c r="L28" s="715"/>
      <c r="W28" s="670"/>
    </row>
    <row s="1660" customFormat="1" customHeight="1" ht="18.75" hidden="1">
      <c r="A29" s="2214"/>
      <c r="C29" s="951"/>
      <c r="D29" s="948" t="s">
        <v>745</v>
      </c>
      <c r="E29" s="549" t="s">
        <v>738</v>
      </c>
      <c r="F29" s="945" t="s">
        <v>746</v>
      </c>
      <c r="G29" s="675"/>
      <c r="H29" s="681"/>
      <c r="I29" s="675"/>
      <c r="J29" s="681"/>
      <c r="K29" s="943"/>
      <c r="L29" s="715"/>
      <c r="W29" s="670"/>
    </row>
    <row s="1660" customFormat="1" customHeight="1" ht="18.75" hidden="1">
      <c r="A30" s="2214"/>
      <c r="C30" s="951"/>
      <c r="D30" s="948" t="s">
        <v>747</v>
      </c>
      <c r="E30" s="549" t="s">
        <v>748</v>
      </c>
      <c r="F30" s="945" t="s">
        <v>749</v>
      </c>
      <c r="G30" s="675"/>
      <c r="H30" s="681"/>
      <c r="I30" s="675"/>
      <c r="J30" s="681"/>
      <c r="K30" s="943"/>
      <c r="L30" s="715"/>
      <c r="W30" s="670"/>
    </row>
    <row customHeight="1" ht="126.75" hidden="1">
      <c r="A31" s="2214"/>
      <c r="D31" s="948" t="s">
        <v>113</v>
      </c>
      <c r="E31" s="260" t="s">
        <v>750</v>
      </c>
      <c r="F31" s="655" t="s">
        <v>546</v>
      </c>
      <c r="G31" s="553"/>
      <c r="H31" s="657"/>
      <c r="I31" s="553"/>
      <c r="J31" s="657"/>
      <c r="K31" s="270" t="s">
        <v>751</v>
      </c>
      <c r="L31" s="715"/>
    </row>
    <row customHeight="1" ht="56.25" hidden="1">
      <c r="A32" s="2214"/>
      <c r="D32" s="948" t="s">
        <v>89</v>
      </c>
      <c r="E32" s="260" t="s">
        <v>752</v>
      </c>
      <c r="F32" s="535" t="s">
        <v>722</v>
      </c>
      <c r="G32" s="553"/>
      <c r="H32" s="657"/>
      <c r="I32" s="553"/>
      <c r="J32" s="657"/>
      <c r="K32" s="270" t="s">
        <v>753</v>
      </c>
      <c r="L32" s="715"/>
    </row>
    <row customHeight="1" ht="11.25" hidden="1">
      <c r="A33" s="2214"/>
      <c r="E33" s="659"/>
      <c r="F33" s="161"/>
      <c r="G33" s="161"/>
      <c r="H33" s="161"/>
      <c r="I33" s="161"/>
      <c r="J33" s="161"/>
      <c r="K33" s="161"/>
    </row>
    <row customHeight="1" ht="12.75" hidden="1">
      <c r="A34" s="2214"/>
      <c r="D34" s="47">
        <v>1</v>
      </c>
      <c r="E34" s="323" t="s">
        <v>754</v>
      </c>
    </row>
    <row customHeight="1" ht="11.25" hidden="1">
      <c r="A35" s="2214"/>
      <c r="D35" s="361"/>
      <c r="E35" s="323" t="s">
        <v>755</v>
      </c>
    </row>
    <row s="1660" customFormat="1" customHeight="1" ht="11.25">
      <c r="A36" s="1028"/>
      <c r="B36" s="514"/>
      <c r="D36" s="1029"/>
      <c r="E36" s="1030"/>
    </row>
    <row s="1660" customFormat="1" customHeight="1" ht="22.5">
      <c r="A37" s="2214" t="s">
        <v>756</v>
      </c>
      <c r="B37" s="507"/>
      <c r="D37" s="948">
        <v>1</v>
      </c>
      <c r="E37" s="702" t="s">
        <v>757</v>
      </c>
      <c r="F37" s="655" t="s">
        <v>712</v>
      </c>
      <c r="G37" s="553"/>
      <c r="H37" s="515"/>
      <c r="I37" s="553"/>
      <c r="J37" s="515"/>
      <c r="K37" s="270" t="s">
        <v>758</v>
      </c>
    </row>
    <row s="1660" customFormat="1" customHeight="1" ht="22.5">
      <c r="A38" s="2214"/>
      <c r="B38" s="507"/>
      <c r="D38" s="664" t="s">
        <v>100</v>
      </c>
      <c r="E38" s="1027" t="s">
        <v>759</v>
      </c>
      <c r="F38" s="1031" t="s">
        <v>534</v>
      </c>
      <c r="G38" s="1031" t="s">
        <v>534</v>
      </c>
      <c r="H38" s="1025"/>
      <c r="I38" s="1031" t="s">
        <v>534</v>
      </c>
      <c r="J38" s="1025"/>
      <c r="K38" s="1026"/>
    </row>
    <row s="1660" customFormat="1" customHeight="1" ht="33.75">
      <c r="A39" s="2214"/>
      <c r="B39" s="507"/>
      <c r="D39" s="660" t="s">
        <v>613</v>
      </c>
      <c r="E39" s="718" t="s">
        <v>760</v>
      </c>
      <c r="F39" s="655" t="s">
        <v>761</v>
      </c>
      <c r="G39" s="663"/>
      <c r="H39" s="1018"/>
      <c r="I39" s="663"/>
      <c r="J39" s="1018"/>
      <c r="K39" s="270" t="s">
        <v>762</v>
      </c>
    </row>
    <row s="1660" customFormat="1" customHeight="1" ht="33.75">
      <c r="A40" s="2214"/>
      <c r="B40" s="507"/>
      <c r="D40" s="660" t="s">
        <v>616</v>
      </c>
      <c r="E40" s="718" t="s">
        <v>763</v>
      </c>
      <c r="F40" s="1022" t="s">
        <v>764</v>
      </c>
      <c r="G40" s="736"/>
      <c r="H40" s="1018"/>
      <c r="I40" s="736"/>
      <c r="J40" s="1018"/>
      <c r="K40" s="270" t="s">
        <v>765</v>
      </c>
    </row>
    <row s="1660" customFormat="1" customHeight="1" ht="22.5">
      <c r="A41" s="2214"/>
      <c r="B41" s="507"/>
      <c r="D41" s="660" t="s">
        <v>87</v>
      </c>
      <c r="E41" s="717" t="s">
        <v>766</v>
      </c>
      <c r="F41" s="655" t="s">
        <v>534</v>
      </c>
      <c r="G41" s="655" t="s">
        <v>534</v>
      </c>
      <c r="H41" s="1019"/>
      <c r="I41" s="655" t="s">
        <v>534</v>
      </c>
      <c r="J41" s="1019"/>
      <c r="K41" s="282"/>
    </row>
    <row s="1660" customFormat="1" customHeight="1" ht="45">
      <c r="A42" s="2214"/>
      <c r="B42" s="507"/>
      <c r="D42" s="660" t="s">
        <v>319</v>
      </c>
      <c r="E42" s="718" t="s">
        <v>767</v>
      </c>
      <c r="F42" s="655" t="s">
        <v>546</v>
      </c>
      <c r="G42" s="553"/>
      <c r="H42" s="1019"/>
      <c r="I42" s="553"/>
      <c r="J42" s="1019"/>
      <c r="K42" s="282" t="s">
        <v>768</v>
      </c>
    </row>
    <row s="1660" customFormat="1" customHeight="1" ht="45">
      <c r="A43" s="2214"/>
      <c r="B43" s="507"/>
      <c r="D43" s="660" t="s">
        <v>327</v>
      </c>
      <c r="E43" s="662" t="s">
        <v>769</v>
      </c>
      <c r="F43" s="1023" t="s">
        <v>546</v>
      </c>
      <c r="G43" s="737"/>
      <c r="H43" s="1018"/>
      <c r="I43" s="737"/>
      <c r="J43" s="1018"/>
      <c r="K43" s="282" t="s">
        <v>770</v>
      </c>
    </row>
    <row s="1660" customFormat="1" customHeight="1" ht="11.25">
      <c r="A44" s="2214"/>
      <c r="B44" s="507"/>
      <c r="D44" s="660" t="s">
        <v>88</v>
      </c>
      <c r="E44" s="661" t="s">
        <v>771</v>
      </c>
      <c r="F44" s="655" t="s">
        <v>761</v>
      </c>
      <c r="G44" s="663"/>
      <c r="H44" s="1018"/>
      <c r="I44" s="663"/>
      <c r="J44" s="1018"/>
      <c r="K44" s="270"/>
    </row>
    <row s="1660" customFormat="1" customHeight="1" ht="11.25">
      <c r="A45" s="2214"/>
      <c r="B45" s="507"/>
      <c r="D45" s="660" t="s">
        <v>655</v>
      </c>
      <c r="E45" s="662" t="s">
        <v>772</v>
      </c>
      <c r="F45" s="655" t="s">
        <v>761</v>
      </c>
      <c r="G45" s="663"/>
      <c r="H45" s="1018"/>
      <c r="I45" s="663"/>
      <c r="J45" s="1018"/>
      <c r="K45" s="270"/>
    </row>
    <row s="1660" customFormat="1" customHeight="1" ht="11.25">
      <c r="A46" s="2214"/>
      <c r="B46" s="507"/>
      <c r="D46" s="660" t="s">
        <v>698</v>
      </c>
      <c r="E46" s="662" t="s">
        <v>773</v>
      </c>
      <c r="F46" s="655" t="s">
        <v>761</v>
      </c>
      <c r="G46" s="663"/>
      <c r="H46" s="1018"/>
      <c r="I46" s="663"/>
      <c r="J46" s="1018"/>
      <c r="K46" s="270"/>
    </row>
    <row s="1660" customFormat="1" customHeight="1" ht="11.25">
      <c r="A47" s="2214"/>
      <c r="B47" s="507"/>
      <c r="D47" s="660" t="s">
        <v>701</v>
      </c>
      <c r="E47" s="662" t="s">
        <v>774</v>
      </c>
      <c r="F47" s="655" t="s">
        <v>761</v>
      </c>
      <c r="G47" s="663"/>
      <c r="H47" s="1018"/>
      <c r="I47" s="663"/>
      <c r="J47" s="1018"/>
      <c r="K47" s="270"/>
    </row>
    <row s="1660" customFormat="1" customHeight="1" ht="11.25">
      <c r="A48" s="2214"/>
      <c r="B48" s="507"/>
      <c r="D48" s="660" t="s">
        <v>775</v>
      </c>
      <c r="E48" s="666" t="s">
        <v>776</v>
      </c>
      <c r="F48" s="655" t="s">
        <v>761</v>
      </c>
      <c r="G48" s="663"/>
      <c r="H48" s="1018"/>
      <c r="I48" s="663"/>
      <c r="J48" s="1018"/>
      <c r="K48" s="270"/>
    </row>
    <row s="1660" customFormat="1" customHeight="1" ht="11.25">
      <c r="A49" s="2214"/>
      <c r="B49" s="507"/>
      <c r="D49" s="660" t="s">
        <v>777</v>
      </c>
      <c r="E49" s="666" t="s">
        <v>778</v>
      </c>
      <c r="F49" s="655" t="s">
        <v>761</v>
      </c>
      <c r="G49" s="663"/>
      <c r="H49" s="1018"/>
      <c r="I49" s="663"/>
      <c r="J49" s="1018"/>
      <c r="K49" s="270"/>
    </row>
    <row s="1660" customFormat="1" customHeight="1" ht="11.25">
      <c r="A50" s="2214"/>
      <c r="B50" s="507"/>
      <c r="D50" s="660" t="s">
        <v>779</v>
      </c>
      <c r="E50" s="662" t="s">
        <v>780</v>
      </c>
      <c r="F50" s="655" t="s">
        <v>761</v>
      </c>
      <c r="G50" s="663"/>
      <c r="H50" s="1018"/>
      <c r="I50" s="663"/>
      <c r="J50" s="1018"/>
      <c r="K50" s="270"/>
    </row>
    <row s="1660" customFormat="1" customHeight="1" ht="11.25">
      <c r="A51" s="2214"/>
      <c r="B51" s="507"/>
      <c r="D51" s="660" t="s">
        <v>781</v>
      </c>
      <c r="E51" s="662" t="s">
        <v>782</v>
      </c>
      <c r="F51" s="655" t="s">
        <v>761</v>
      </c>
      <c r="G51" s="663"/>
      <c r="H51" s="1018"/>
      <c r="I51" s="663"/>
      <c r="J51" s="1018"/>
      <c r="K51" s="270"/>
    </row>
    <row s="1660" customFormat="1" customHeight="1" ht="45">
      <c r="A52" s="2214"/>
      <c r="B52" s="507"/>
      <c r="D52" s="660" t="s">
        <v>113</v>
      </c>
      <c r="E52" s="661" t="s">
        <v>783</v>
      </c>
      <c r="F52" s="655" t="s">
        <v>761</v>
      </c>
      <c r="G52" s="663"/>
      <c r="H52" s="1018"/>
      <c r="I52" s="663"/>
      <c r="J52" s="1018"/>
      <c r="K52" s="270"/>
    </row>
    <row s="1660" customFormat="1" customHeight="1" ht="11.25">
      <c r="A53" s="2214"/>
      <c r="B53" s="507"/>
      <c r="D53" s="660" t="s">
        <v>308</v>
      </c>
      <c r="E53" s="662" t="s">
        <v>772</v>
      </c>
      <c r="F53" s="655" t="s">
        <v>761</v>
      </c>
      <c r="G53" s="663"/>
      <c r="H53" s="1018"/>
      <c r="I53" s="663"/>
      <c r="J53" s="1018"/>
      <c r="K53" s="270"/>
    </row>
    <row s="1660" customFormat="1" customHeight="1" ht="11.25">
      <c r="A54" s="2214"/>
      <c r="B54" s="507"/>
      <c r="D54" s="660" t="s">
        <v>310</v>
      </c>
      <c r="E54" s="662" t="s">
        <v>773</v>
      </c>
      <c r="F54" s="655" t="s">
        <v>761</v>
      </c>
      <c r="G54" s="663"/>
      <c r="H54" s="1018"/>
      <c r="I54" s="663"/>
      <c r="J54" s="1018"/>
      <c r="K54" s="270"/>
    </row>
    <row s="1660" customFormat="1" customHeight="1" ht="11.25">
      <c r="A55" s="2214"/>
      <c r="B55" s="507"/>
      <c r="D55" s="660" t="s">
        <v>313</v>
      </c>
      <c r="E55" s="662" t="s">
        <v>774</v>
      </c>
      <c r="F55" s="655" t="s">
        <v>761</v>
      </c>
      <c r="G55" s="663"/>
      <c r="H55" s="1018"/>
      <c r="I55" s="663"/>
      <c r="J55" s="1018"/>
      <c r="K55" s="270"/>
    </row>
    <row s="1660" customFormat="1" customHeight="1" ht="11.25">
      <c r="A56" s="2214"/>
      <c r="B56" s="507"/>
      <c r="D56" s="660" t="s">
        <v>784</v>
      </c>
      <c r="E56" s="666" t="s">
        <v>776</v>
      </c>
      <c r="F56" s="655" t="s">
        <v>761</v>
      </c>
      <c r="G56" s="663"/>
      <c r="H56" s="1018"/>
      <c r="I56" s="663"/>
      <c r="J56" s="1018"/>
      <c r="K56" s="270"/>
    </row>
    <row s="1660" customFormat="1" customHeight="1" ht="11.25">
      <c r="A57" s="2214"/>
      <c r="B57" s="507"/>
      <c r="D57" s="660" t="s">
        <v>785</v>
      </c>
      <c r="E57" s="666" t="s">
        <v>778</v>
      </c>
      <c r="F57" s="655" t="s">
        <v>761</v>
      </c>
      <c r="G57" s="663"/>
      <c r="H57" s="1018"/>
      <c r="I57" s="663"/>
      <c r="J57" s="1018"/>
      <c r="K57" s="270"/>
    </row>
    <row s="1660" customFormat="1" customHeight="1" ht="11.25">
      <c r="A58" s="2214"/>
      <c r="B58" s="507"/>
      <c r="D58" s="660" t="s">
        <v>315</v>
      </c>
      <c r="E58" s="662" t="s">
        <v>780</v>
      </c>
      <c r="F58" s="655" t="s">
        <v>761</v>
      </c>
      <c r="G58" s="663"/>
      <c r="H58" s="1018"/>
      <c r="I58" s="663"/>
      <c r="J58" s="1018"/>
      <c r="K58" s="270"/>
    </row>
    <row s="1660" customFormat="1" customHeight="1" ht="11.25">
      <c r="A59" s="2214"/>
      <c r="B59" s="507"/>
      <c r="D59" s="660" t="s">
        <v>786</v>
      </c>
      <c r="E59" s="662" t="s">
        <v>782</v>
      </c>
      <c r="F59" s="655" t="s">
        <v>761</v>
      </c>
      <c r="G59" s="663"/>
      <c r="H59" s="1018"/>
      <c r="I59" s="663"/>
      <c r="J59" s="1018"/>
      <c r="K59" s="270"/>
    </row>
    <row s="1660" customFormat="1" customHeight="1" ht="33.75">
      <c r="A60" s="2214"/>
      <c r="B60" s="507"/>
      <c r="D60" s="660" t="s">
        <v>89</v>
      </c>
      <c r="E60" s="661" t="s">
        <v>787</v>
      </c>
      <c r="F60" s="716" t="s">
        <v>546</v>
      </c>
      <c r="G60" s="737"/>
      <c r="H60" s="1018"/>
      <c r="I60" s="737"/>
      <c r="J60" s="1018"/>
      <c r="K60" s="282" t="s">
        <v>788</v>
      </c>
    </row>
    <row s="1660" customFormat="1" customHeight="1" ht="33.75">
      <c r="A61" s="2214"/>
      <c r="B61" s="507"/>
      <c r="D61" s="660" t="s">
        <v>90</v>
      </c>
      <c r="E61" s="661" t="s">
        <v>789</v>
      </c>
      <c r="F61" s="721" t="s">
        <v>722</v>
      </c>
      <c r="G61" s="663"/>
      <c r="H61" s="1018"/>
      <c r="I61" s="663"/>
      <c r="J61" s="1018"/>
      <c r="K61" s="270"/>
    </row>
    <row s="1660" customFormat="1" customHeight="1" ht="22.5">
      <c r="A62" s="2214"/>
      <c r="B62" s="507" t="s">
        <v>576</v>
      </c>
      <c r="D62" s="660" t="s">
        <v>114</v>
      </c>
      <c r="E62" s="661" t="s">
        <v>790</v>
      </c>
      <c r="F62" s="721" t="s">
        <v>299</v>
      </c>
      <c r="G62" s="379"/>
      <c r="H62" s="1018"/>
      <c r="I62" s="379"/>
      <c r="J62" s="1018"/>
      <c r="K62" s="270" t="s">
        <v>791</v>
      </c>
    </row>
    <row s="1660" customFormat="1" customHeight="1" ht="45">
      <c r="A63" s="2214"/>
      <c r="B63" s="507" t="s">
        <v>576</v>
      </c>
      <c r="D63" s="660" t="s">
        <v>792</v>
      </c>
      <c r="E63" s="662" t="s">
        <v>793</v>
      </c>
      <c r="F63" s="716" t="s">
        <v>299</v>
      </c>
      <c r="G63" s="379"/>
      <c r="H63" s="1018"/>
      <c r="I63" s="379"/>
      <c r="J63" s="1018"/>
      <c r="K63" s="270" t="s">
        <v>791</v>
      </c>
    </row>
    <row s="1660" customFormat="1" customHeight="1" ht="11.25">
      <c r="A64" s="1028"/>
      <c r="B64" s="514"/>
      <c r="D64" s="1029"/>
      <c r="E64" s="1030"/>
    </row>
    <row s="1660" customFormat="1" customHeight="1" ht="22.5" hidden="1">
      <c r="A65" s="2214" t="s">
        <v>794</v>
      </c>
      <c r="B65" s="507"/>
      <c r="D65" s="660">
        <v>1</v>
      </c>
      <c r="E65" s="739" t="s">
        <v>795</v>
      </c>
      <c r="F65" s="735" t="s">
        <v>712</v>
      </c>
      <c r="G65" s="736"/>
      <c r="H65" s="1024"/>
      <c r="I65" s="736"/>
      <c r="J65" s="1024"/>
      <c r="K65" s="281" t="s">
        <v>796</v>
      </c>
    </row>
    <row s="1660" customFormat="1" customHeight="1" ht="56.25" hidden="1">
      <c r="A66" s="2214"/>
      <c r="B66" s="507"/>
      <c r="D66" s="738" t="s">
        <v>100</v>
      </c>
      <c r="E66" s="702" t="s">
        <v>797</v>
      </c>
      <c r="F66" s="655" t="s">
        <v>534</v>
      </c>
      <c r="G66" s="655" t="s">
        <v>534</v>
      </c>
      <c r="H66" s="515"/>
      <c r="I66" s="655" t="s">
        <v>534</v>
      </c>
      <c r="J66" s="515"/>
      <c r="K66" s="270"/>
    </row>
    <row s="1660" customFormat="1" customHeight="1" ht="33.75" hidden="1">
      <c r="A67" s="2214"/>
      <c r="B67" s="507"/>
      <c r="D67" s="738" t="s">
        <v>610</v>
      </c>
      <c r="E67" s="949" t="s">
        <v>798</v>
      </c>
      <c r="F67" s="655" t="s">
        <v>764</v>
      </c>
      <c r="G67" s="722"/>
      <c r="H67" s="515"/>
      <c r="I67" s="722"/>
      <c r="J67" s="515"/>
      <c r="K67" s="270"/>
    </row>
    <row s="1660" customFormat="1" customHeight="1" ht="22.5" hidden="1">
      <c r="A68" s="2214"/>
      <c r="B68" s="507"/>
      <c r="D68" s="738" t="s">
        <v>300</v>
      </c>
      <c r="E68" s="949" t="s">
        <v>799</v>
      </c>
      <c r="F68" s="655" t="s">
        <v>764</v>
      </c>
      <c r="G68" s="722"/>
      <c r="H68" s="515"/>
      <c r="I68" s="722"/>
      <c r="J68" s="515"/>
      <c r="K68" s="270"/>
    </row>
    <row s="1660" customFormat="1" customHeight="1" ht="22.5" hidden="1">
      <c r="A69" s="2214"/>
      <c r="B69" s="507"/>
      <c r="D69" s="738" t="s">
        <v>303</v>
      </c>
      <c r="E69" s="949" t="s">
        <v>800</v>
      </c>
      <c r="F69" s="716" t="s">
        <v>546</v>
      </c>
      <c r="G69" s="737"/>
      <c r="H69" s="515"/>
      <c r="I69" s="737"/>
      <c r="J69" s="515"/>
      <c r="K69" s="270"/>
    </row>
    <row s="1660" customFormat="1" customHeight="1" ht="22.5" hidden="1">
      <c r="A70" s="2214"/>
      <c r="B70" s="507"/>
      <c r="D70" s="738" t="s">
        <v>630</v>
      </c>
      <c r="E70" s="949" t="s">
        <v>801</v>
      </c>
      <c r="F70" s="716" t="s">
        <v>546</v>
      </c>
      <c r="G70" s="737"/>
      <c r="H70" s="515"/>
      <c r="I70" s="737"/>
      <c r="J70" s="515"/>
      <c r="K70" s="270"/>
    </row>
    <row s="1660" customFormat="1" customHeight="1" ht="22.5" hidden="1">
      <c r="A71" s="2214"/>
      <c r="B71" s="507"/>
      <c r="D71" s="660" t="s">
        <v>87</v>
      </c>
      <c r="E71" s="661" t="s">
        <v>802</v>
      </c>
      <c r="F71" s="655" t="s">
        <v>764</v>
      </c>
      <c r="G71" s="553"/>
      <c r="H71" s="1025"/>
      <c r="I71" s="553"/>
      <c r="J71" s="1025"/>
      <c r="K71" s="282"/>
    </row>
    <row s="1660" customFormat="1" customHeight="1" ht="56.25" hidden="1">
      <c r="A72" s="2214"/>
      <c r="B72" s="507"/>
      <c r="D72" s="660" t="s">
        <v>88</v>
      </c>
      <c r="E72" s="661" t="s">
        <v>803</v>
      </c>
      <c r="F72" s="716" t="s">
        <v>546</v>
      </c>
      <c r="G72" s="737"/>
      <c r="H72" s="1018"/>
      <c r="I72" s="737"/>
      <c r="J72" s="1018"/>
      <c r="K72" s="282"/>
    </row>
    <row s="1660" customFormat="1" customHeight="1" ht="33.75" hidden="1">
      <c r="A73" s="2214"/>
      <c r="B73" s="507"/>
      <c r="D73" s="660" t="s">
        <v>113</v>
      </c>
      <c r="E73" s="661" t="s">
        <v>804</v>
      </c>
      <c r="F73" s="721" t="s">
        <v>722</v>
      </c>
      <c r="G73" s="663"/>
      <c r="H73" s="1018"/>
      <c r="I73" s="663"/>
      <c r="J73" s="1018"/>
      <c r="K73" s="270"/>
    </row>
    <row s="1660" customFormat="1" customHeight="1" ht="22.5" hidden="1">
      <c r="A74" s="2214"/>
      <c r="B74" s="507" t="s">
        <v>576</v>
      </c>
      <c r="D74" s="660" t="s">
        <v>89</v>
      </c>
      <c r="E74" s="661" t="s">
        <v>805</v>
      </c>
      <c r="F74" s="721" t="s">
        <v>299</v>
      </c>
      <c r="G74" s="379"/>
      <c r="H74" s="1018"/>
      <c r="I74" s="379"/>
      <c r="J74" s="1018"/>
      <c r="K74" s="270" t="s">
        <v>791</v>
      </c>
    </row>
    <row s="1660" customFormat="1" customHeight="1" ht="45" hidden="1">
      <c r="A75" s="2214"/>
      <c r="B75" s="507" t="s">
        <v>576</v>
      </c>
      <c r="D75" s="660" t="s">
        <v>806</v>
      </c>
      <c r="E75" s="662" t="s">
        <v>807</v>
      </c>
      <c r="F75" s="716" t="s">
        <v>299</v>
      </c>
      <c r="G75" s="379"/>
      <c r="H75" s="1018"/>
      <c r="I75" s="379"/>
      <c r="J75" s="1018"/>
      <c r="K75" s="270" t="s">
        <v>791</v>
      </c>
    </row>
    <row s="1660" customFormat="1" customHeight="1" ht="11.25">
      <c r="A76" s="1028"/>
      <c r="B76" s="514"/>
      <c r="D76" s="1029"/>
      <c r="E76" s="1030"/>
    </row>
    <row s="1660" customFormat="1" customHeight="1" ht="11.25" hidden="1">
      <c r="A77" s="2214" t="s">
        <v>808</v>
      </c>
      <c r="B77" s="507"/>
      <c r="D77" s="660">
        <v>1</v>
      </c>
      <c r="E77" s="661" t="s">
        <v>809</v>
      </c>
      <c r="F77" s="716" t="s">
        <v>712</v>
      </c>
      <c r="G77" s="719"/>
      <c r="H77" s="1018"/>
      <c r="I77" s="719"/>
      <c r="J77" s="1018"/>
      <c r="K77" s="270" t="s">
        <v>810</v>
      </c>
    </row>
    <row s="1660" customFormat="1" customHeight="1" ht="11.25" hidden="1">
      <c r="A78" s="2214"/>
      <c r="B78" s="507"/>
      <c r="D78" s="660" t="s">
        <v>100</v>
      </c>
      <c r="E78" s="661" t="s">
        <v>811</v>
      </c>
      <c r="F78" s="716" t="s">
        <v>712</v>
      </c>
      <c r="G78" s="719"/>
      <c r="H78" s="1018"/>
      <c r="I78" s="719"/>
      <c r="J78" s="1018"/>
      <c r="K78" s="270" t="s">
        <v>812</v>
      </c>
    </row>
    <row s="1660" customFormat="1" customHeight="1" ht="22.5" hidden="1">
      <c r="A79" s="2214"/>
      <c r="B79" s="507"/>
      <c r="D79" s="660" t="s">
        <v>87</v>
      </c>
      <c r="E79" s="717" t="s">
        <v>813</v>
      </c>
      <c r="F79" s="655" t="s">
        <v>761</v>
      </c>
      <c r="G79" s="719"/>
      <c r="H79" s="1018"/>
      <c r="I79" s="719"/>
      <c r="J79" s="1018"/>
      <c r="K79" s="270" t="s">
        <v>814</v>
      </c>
    </row>
    <row s="1660" customFormat="1" customHeight="1" ht="11.25" hidden="1">
      <c r="A80" s="2214"/>
      <c r="B80" s="507"/>
      <c r="D80" s="660" t="s">
        <v>319</v>
      </c>
      <c r="E80" s="718" t="s">
        <v>815</v>
      </c>
      <c r="F80" s="655" t="s">
        <v>761</v>
      </c>
      <c r="G80" s="719"/>
      <c r="H80" s="1018"/>
      <c r="I80" s="719"/>
      <c r="J80" s="1018"/>
      <c r="K80" s="270"/>
    </row>
    <row s="1660" customFormat="1" customHeight="1" ht="11.25" hidden="1">
      <c r="A81" s="2214"/>
      <c r="B81" s="507"/>
      <c r="D81" s="660" t="s">
        <v>327</v>
      </c>
      <c r="E81" s="718" t="s">
        <v>816</v>
      </c>
      <c r="F81" s="655" t="s">
        <v>761</v>
      </c>
      <c r="G81" s="719"/>
      <c r="H81" s="1018"/>
      <c r="I81" s="719"/>
      <c r="J81" s="1018"/>
      <c r="K81" s="270"/>
    </row>
    <row s="1660" customFormat="1" customHeight="1" ht="11.25" hidden="1">
      <c r="A82" s="2214"/>
      <c r="B82" s="507"/>
      <c r="D82" s="660" t="s">
        <v>329</v>
      </c>
      <c r="E82" s="718" t="s">
        <v>817</v>
      </c>
      <c r="F82" s="655" t="s">
        <v>761</v>
      </c>
      <c r="G82" s="719"/>
      <c r="H82" s="1018"/>
      <c r="I82" s="719"/>
      <c r="J82" s="1018"/>
      <c r="K82" s="270"/>
    </row>
    <row s="1660" customFormat="1" customHeight="1" ht="11.25" hidden="1">
      <c r="A83" s="2214"/>
      <c r="B83" s="507"/>
      <c r="D83" s="660" t="s">
        <v>331</v>
      </c>
      <c r="E83" s="718" t="s">
        <v>818</v>
      </c>
      <c r="F83" s="655" t="s">
        <v>761</v>
      </c>
      <c r="G83" s="719"/>
      <c r="H83" s="1018"/>
      <c r="I83" s="719"/>
      <c r="J83" s="1018"/>
      <c r="K83" s="270"/>
    </row>
    <row s="1660" customFormat="1" customHeight="1" ht="11.25" hidden="1">
      <c r="A84" s="2214"/>
      <c r="B84" s="507"/>
      <c r="D84" s="660" t="s">
        <v>819</v>
      </c>
      <c r="E84" s="718" t="s">
        <v>820</v>
      </c>
      <c r="F84" s="655" t="s">
        <v>761</v>
      </c>
      <c r="G84" s="719"/>
      <c r="H84" s="1018"/>
      <c r="I84" s="719"/>
      <c r="J84" s="1018"/>
      <c r="K84" s="270"/>
    </row>
    <row s="1660" customFormat="1" customHeight="1" ht="11.25" hidden="1">
      <c r="A85" s="2214"/>
      <c r="B85" s="507"/>
      <c r="D85" s="660" t="s">
        <v>821</v>
      </c>
      <c r="E85" s="718" t="s">
        <v>822</v>
      </c>
      <c r="F85" s="655" t="s">
        <v>761</v>
      </c>
      <c r="G85" s="719"/>
      <c r="H85" s="1018"/>
      <c r="I85" s="719"/>
      <c r="J85" s="1018"/>
      <c r="K85" s="270"/>
    </row>
    <row s="1660" customFormat="1" customHeight="1" ht="11.25" hidden="1">
      <c r="A86" s="2214"/>
      <c r="B86" s="507"/>
      <c r="D86" s="660" t="s">
        <v>823</v>
      </c>
      <c r="E86" s="718" t="s">
        <v>824</v>
      </c>
      <c r="F86" s="655" t="s">
        <v>761</v>
      </c>
      <c r="G86" s="719"/>
      <c r="H86" s="1018"/>
      <c r="I86" s="719"/>
      <c r="J86" s="1018"/>
      <c r="K86" s="270"/>
    </row>
    <row s="1660" customFormat="1" customHeight="1" ht="45" hidden="1">
      <c r="A87" s="2214"/>
      <c r="B87" s="507"/>
      <c r="D87" s="660" t="s">
        <v>88</v>
      </c>
      <c r="E87" s="661" t="s">
        <v>825</v>
      </c>
      <c r="F87" s="655" t="s">
        <v>761</v>
      </c>
      <c r="G87" s="719"/>
      <c r="H87" s="1018"/>
      <c r="I87" s="719"/>
      <c r="J87" s="1018"/>
      <c r="K87" s="270" t="s">
        <v>826</v>
      </c>
    </row>
    <row s="1660" customFormat="1" customHeight="1" ht="11.25" hidden="1">
      <c r="A88" s="2214"/>
      <c r="B88" s="507"/>
      <c r="D88" s="660" t="s">
        <v>655</v>
      </c>
      <c r="E88" s="718" t="s">
        <v>815</v>
      </c>
      <c r="F88" s="655" t="s">
        <v>761</v>
      </c>
      <c r="G88" s="719"/>
      <c r="H88" s="1018"/>
      <c r="I88" s="719"/>
      <c r="J88" s="1018"/>
      <c r="K88" s="270"/>
    </row>
    <row s="1660" customFormat="1" customHeight="1" ht="11.25" hidden="1">
      <c r="A89" s="2214"/>
      <c r="B89" s="507"/>
      <c r="D89" s="660" t="s">
        <v>698</v>
      </c>
      <c r="E89" s="718" t="s">
        <v>816</v>
      </c>
      <c r="F89" s="655" t="s">
        <v>761</v>
      </c>
      <c r="G89" s="719"/>
      <c r="H89" s="1018"/>
      <c r="I89" s="719"/>
      <c r="J89" s="1018"/>
      <c r="K89" s="270"/>
    </row>
    <row s="1660" customFormat="1" customHeight="1" ht="11.25" hidden="1">
      <c r="A90" s="2214"/>
      <c r="B90" s="507"/>
      <c r="D90" s="660" t="s">
        <v>701</v>
      </c>
      <c r="E90" s="718" t="s">
        <v>817</v>
      </c>
      <c r="F90" s="655" t="s">
        <v>761</v>
      </c>
      <c r="G90" s="719"/>
      <c r="H90" s="1018"/>
      <c r="I90" s="719"/>
      <c r="J90" s="1018"/>
      <c r="K90" s="270"/>
    </row>
    <row s="1660" customFormat="1" customHeight="1" ht="11.25" hidden="1">
      <c r="A91" s="2214"/>
      <c r="B91" s="507"/>
      <c r="D91" s="660" t="s">
        <v>779</v>
      </c>
      <c r="E91" s="718" t="s">
        <v>818</v>
      </c>
      <c r="F91" s="655" t="s">
        <v>761</v>
      </c>
      <c r="G91" s="719"/>
      <c r="H91" s="1018"/>
      <c r="I91" s="719"/>
      <c r="J91" s="1018"/>
      <c r="K91" s="270"/>
    </row>
    <row s="1660" customFormat="1" customHeight="1" ht="11.25" hidden="1">
      <c r="A92" s="2214"/>
      <c r="B92" s="507"/>
      <c r="D92" s="660" t="s">
        <v>781</v>
      </c>
      <c r="E92" s="718" t="s">
        <v>820</v>
      </c>
      <c r="F92" s="655" t="s">
        <v>761</v>
      </c>
      <c r="G92" s="719"/>
      <c r="H92" s="1018"/>
      <c r="I92" s="719"/>
      <c r="J92" s="1018"/>
      <c r="K92" s="270"/>
    </row>
    <row s="1660" customFormat="1" customHeight="1" ht="11.25" hidden="1">
      <c r="A93" s="2214"/>
      <c r="B93" s="507"/>
      <c r="D93" s="660" t="s">
        <v>827</v>
      </c>
      <c r="E93" s="718" t="s">
        <v>822</v>
      </c>
      <c r="F93" s="655" t="s">
        <v>761</v>
      </c>
      <c r="G93" s="719"/>
      <c r="H93" s="1018"/>
      <c r="I93" s="719"/>
      <c r="J93" s="1018"/>
      <c r="K93" s="270"/>
    </row>
    <row s="1660" customFormat="1" customHeight="1" ht="11.25" hidden="1">
      <c r="A94" s="2214"/>
      <c r="B94" s="507"/>
      <c r="D94" s="660" t="s">
        <v>828</v>
      </c>
      <c r="E94" s="718" t="s">
        <v>824</v>
      </c>
      <c r="F94" s="655" t="s">
        <v>761</v>
      </c>
      <c r="G94" s="719"/>
      <c r="H94" s="1018"/>
      <c r="I94" s="719"/>
      <c r="J94" s="1018"/>
      <c r="K94" s="270"/>
    </row>
    <row s="1660" customFormat="1" customHeight="1" ht="24.75" hidden="1">
      <c r="A95" s="2214"/>
      <c r="B95" s="507"/>
      <c r="D95" s="660" t="s">
        <v>113</v>
      </c>
      <c r="E95" s="661" t="s">
        <v>829</v>
      </c>
      <c r="F95" s="720" t="s">
        <v>546</v>
      </c>
      <c r="G95" s="722"/>
      <c r="H95" s="1018"/>
      <c r="I95" s="722"/>
      <c r="J95" s="1018"/>
      <c r="K95" s="270" t="s">
        <v>830</v>
      </c>
    </row>
    <row s="1660" customFormat="1" customHeight="1" ht="33.75" hidden="1">
      <c r="A96" s="2214"/>
      <c r="B96" s="507"/>
      <c r="D96" s="660" t="s">
        <v>89</v>
      </c>
      <c r="E96" s="661" t="s">
        <v>831</v>
      </c>
      <c r="F96" s="721" t="s">
        <v>722</v>
      </c>
      <c r="G96" s="723"/>
      <c r="H96" s="1018"/>
      <c r="I96" s="723"/>
      <c r="J96" s="1018"/>
      <c r="K96" s="270"/>
    </row>
    <row s="1660" customFormat="1" customHeight="1" ht="22.5" hidden="1">
      <c r="A97" s="2214"/>
      <c r="B97" s="507" t="s">
        <v>576</v>
      </c>
      <c r="D97" s="660" t="s">
        <v>90</v>
      </c>
      <c r="E97" s="661" t="s">
        <v>832</v>
      </c>
      <c r="F97" s="721" t="s">
        <v>299</v>
      </c>
      <c r="G97" s="382"/>
      <c r="H97" s="1018"/>
      <c r="I97" s="382"/>
      <c r="J97" s="1018"/>
      <c r="K97" s="270" t="s">
        <v>791</v>
      </c>
    </row>
    <row s="1660" customFormat="1" customHeight="1" ht="45" hidden="1">
      <c r="A98" s="2214"/>
      <c r="B98" s="507" t="s">
        <v>576</v>
      </c>
      <c r="D98" s="660" t="s">
        <v>833</v>
      </c>
      <c r="E98" s="662" t="s">
        <v>834</v>
      </c>
      <c r="F98" s="716" t="s">
        <v>299</v>
      </c>
      <c r="G98" s="382"/>
      <c r="H98" s="1018"/>
      <c r="I98" s="382"/>
      <c r="J98" s="1018"/>
      <c r="K98" s="270" t="s">
        <v>791</v>
      </c>
    </row>
    <row s="1660" customFormat="1" customHeight="1" ht="95.25" hidden="1">
      <c r="A99" s="2214"/>
      <c r="B99" s="507" t="s">
        <v>576</v>
      </c>
      <c r="D99" s="660" t="s">
        <v>114</v>
      </c>
      <c r="E99" s="661" t="s">
        <v>835</v>
      </c>
      <c r="F99" s="716" t="s">
        <v>299</v>
      </c>
      <c r="G99" s="382"/>
      <c r="H99" s="1018"/>
      <c r="I99" s="382"/>
      <c r="J99" s="1018"/>
      <c r="K99" s="270" t="s">
        <v>791</v>
      </c>
    </row>
    <row s="1660" customFormat="1" customHeight="1" ht="22.5" hidden="1">
      <c r="A100" s="2214"/>
      <c r="B100" s="507" t="s">
        <v>576</v>
      </c>
      <c r="D100" s="660" t="s">
        <v>150</v>
      </c>
      <c r="E100" s="661" t="s">
        <v>836</v>
      </c>
      <c r="F100" s="716" t="s">
        <v>299</v>
      </c>
      <c r="G100" s="382"/>
      <c r="H100" s="1018"/>
      <c r="I100" s="382"/>
      <c r="J100" s="1018"/>
      <c r="K100" s="270" t="s">
        <v>791</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CDB8E-71CA-1B43-77EF-791CFB701D1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837</v>
      </c>
      <c r="F3" s="686" t="s">
        <v>299</v>
      </c>
      <c r="G3" s="681"/>
      <c r="H3" s="398"/>
      <c r="I3" s="681"/>
      <c r="J3" s="398"/>
      <c r="K3" s="270" t="s">
        <v>838</v>
      </c>
    </row>
    <row customHeight="1" ht="15" hidden="1">
      <c r="A4" s="501"/>
      <c r="B4" s="2216"/>
      <c r="C4" s="2217"/>
      <c r="D4" s="684" t="str">
        <f>B3&amp;".2"</f>
        <v>.2</v>
      </c>
      <c r="E4" s="685" t="s">
        <v>839</v>
      </c>
      <c r="F4" s="686" t="s">
        <v>299</v>
      </c>
      <c r="G4" s="1762" t="s">
        <v>24</v>
      </c>
      <c r="H4" s="398"/>
      <c r="I4" s="1762" t="s">
        <v>24</v>
      </c>
      <c r="J4" s="398"/>
      <c r="K4" s="270" t="s">
        <v>840</v>
      </c>
    </row>
    <row s="1383" customFormat="1" customHeight="1" ht="15" hidden="1">
      <c r="C5" s="667"/>
      <c r="U5" s="417"/>
    </row>
    <row customHeight="1" ht="22.5" hidden="1">
      <c r="A6" s="501"/>
      <c r="B6" s="2216"/>
      <c r="C6" s="2217"/>
      <c r="D6" s="684" t="str">
        <f>B6&amp;".1"</f>
        <v>.1</v>
      </c>
      <c r="E6" s="685" t="s">
        <v>841</v>
      </c>
      <c r="F6" s="686" t="s">
        <v>299</v>
      </c>
      <c r="G6" s="681"/>
      <c r="H6" s="398"/>
      <c r="I6" s="681"/>
      <c r="J6" s="398"/>
      <c r="K6" s="270" t="s">
        <v>842</v>
      </c>
    </row>
    <row customHeight="1" ht="15" hidden="1">
      <c r="A7" s="501"/>
      <c r="B7" s="2216"/>
      <c r="C7" s="2217"/>
      <c r="D7" s="684" t="str">
        <f>B6&amp;".2"</f>
        <v>.2</v>
      </c>
      <c r="E7" s="685" t="s">
        <v>839</v>
      </c>
      <c r="F7" s="686" t="s">
        <v>299</v>
      </c>
      <c r="G7" s="1762" t="s">
        <v>24</v>
      </c>
      <c r="H7" s="398"/>
      <c r="I7" s="1762" t="s">
        <v>24</v>
      </c>
      <c r="J7" s="398"/>
      <c r="K7" s="270" t="s">
        <v>840</v>
      </c>
    </row>
    <row s="1383" customFormat="1" customHeight="1" ht="15" hidden="1">
      <c r="C8" s="667"/>
      <c r="U8" s="417"/>
    </row>
    <row customHeight="1" ht="22.5" hidden="1">
      <c r="A9" s="501"/>
      <c r="B9" s="2216"/>
      <c r="C9" s="2217"/>
      <c r="D9" s="684" t="str">
        <f>B9&amp;".1"</f>
        <v>.1</v>
      </c>
      <c r="E9" s="685" t="s">
        <v>843</v>
      </c>
      <c r="F9" s="686" t="s">
        <v>299</v>
      </c>
      <c r="G9" s="692" t="s">
        <v>24</v>
      </c>
      <c r="H9" s="398" t="s">
        <v>24</v>
      </c>
      <c r="I9" s="692" t="s">
        <v>24</v>
      </c>
      <c r="J9" s="398" t="s">
        <v>24</v>
      </c>
      <c r="K9" s="270"/>
    </row>
    <row customHeight="1" ht="15" hidden="1">
      <c r="A10" s="501"/>
      <c r="B10" s="2216"/>
      <c r="C10" s="2217"/>
      <c r="D10" s="684" t="str">
        <f>B9&amp;".2"</f>
        <v>.2</v>
      </c>
      <c r="E10" s="685" t="s">
        <v>844</v>
      </c>
      <c r="F10" s="686" t="s">
        <v>299</v>
      </c>
      <c r="G10" s="1756" t="s">
        <v>24</v>
      </c>
      <c r="H10" s="398" t="s">
        <v>24</v>
      </c>
      <c r="I10" s="1756" t="s">
        <v>24</v>
      </c>
      <c r="J10" s="398" t="s">
        <v>24</v>
      </c>
      <c r="K10" s="270" t="s">
        <v>845</v>
      </c>
    </row>
    <row customHeight="1" ht="15" hidden="1">
      <c r="A11" s="501"/>
      <c r="B11" s="2216"/>
      <c r="C11" s="2217"/>
      <c r="D11" s="684" t="str">
        <f>B9&amp;".3"</f>
        <v>.3</v>
      </c>
      <c r="E11" s="685" t="s">
        <v>846</v>
      </c>
      <c r="F11" s="686" t="s">
        <v>299</v>
      </c>
      <c r="G11" s="1756" t="s">
        <v>24</v>
      </c>
      <c r="H11" s="398" t="s">
        <v>24</v>
      </c>
      <c r="I11" s="1756" t="s">
        <v>24</v>
      </c>
      <c r="J11" s="398" t="s">
        <v>24</v>
      </c>
      <c r="K11" s="270" t="s">
        <v>847</v>
      </c>
    </row>
    <row s="1383" customFormat="1" customHeight="1" ht="15" hidden="1">
      <c r="C12" s="667"/>
      <c r="U12" s="417"/>
    </row>
    <row customHeight="1" ht="33.75" hidden="1">
      <c r="A13" s="501"/>
      <c r="B13" s="2216"/>
      <c r="C13" s="2217"/>
      <c r="D13" s="684" t="str">
        <f>B13&amp;".1"</f>
        <v>.1</v>
      </c>
      <c r="E13" s="685" t="s">
        <v>848</v>
      </c>
      <c r="F13" s="686" t="s">
        <v>299</v>
      </c>
      <c r="G13" s="692" t="s">
        <v>24</v>
      </c>
      <c r="H13" s="398" t="s">
        <v>24</v>
      </c>
      <c r="I13" s="692" t="s">
        <v>24</v>
      </c>
      <c r="J13" s="398" t="s">
        <v>24</v>
      </c>
      <c r="K13" s="270" t="s">
        <v>849</v>
      </c>
    </row>
    <row customHeight="1" ht="15" hidden="1">
      <c r="B14" s="2216"/>
      <c r="C14" s="2217"/>
      <c r="D14" s="684" t="str">
        <f>B13&amp;".2"</f>
        <v>.2</v>
      </c>
      <c r="E14" s="685" t="s">
        <v>850</v>
      </c>
      <c r="F14" s="686" t="s">
        <v>299</v>
      </c>
      <c r="G14" s="1756" t="s">
        <v>24</v>
      </c>
      <c r="H14" s="398" t="s">
        <v>24</v>
      </c>
      <c r="I14" s="1756" t="s">
        <v>24</v>
      </c>
      <c r="J14" s="398" t="s">
        <v>24</v>
      </c>
      <c r="K14" s="270" t="s">
        <v>851</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МУП "Водоканал а. Бесленей"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119</v>
      </c>
      <c r="J25" s="747"/>
      <c r="K25" s="414"/>
      <c r="U25" s="670"/>
    </row>
    <row customHeight="1" ht="15">
      <c r="C26" s="156"/>
      <c r="D26" s="706"/>
      <c r="E26" s="2195" t="s">
        <v>108</v>
      </c>
      <c r="F26" s="2196"/>
      <c r="G26" s="2218" t="str">
        <f>IF(G25="","",INDEX(DIFFERENTIATION_UNMERGE_VD,MATCH(G25,DIFFERENTIATION_ID_DIFF,0)))</f>
        <v/>
      </c>
      <c r="H26" s="2219"/>
      <c r="I26" s="2218">
        <f>IF(I25="","",INDEX(DIFFERENTIATION_UNMERGE_VD,MATCH(I25,DIFFERENTIATION_ID_DIFF,0)))</f>
        <v>0</v>
      </c>
      <c r="J26" s="2219"/>
      <c r="K26" s="2010" t="s">
        <v>294</v>
      </c>
    </row>
    <row s="1660" customFormat="1" customHeight="1" ht="15">
      <c r="A27" s="754"/>
      <c r="C27" s="156"/>
      <c r="D27" s="706"/>
      <c r="E27" s="2195" t="s">
        <v>552</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553</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293</v>
      </c>
      <c r="E29" s="2198"/>
      <c r="F29" s="2198"/>
      <c r="G29" s="881"/>
      <c r="H29" s="881"/>
      <c r="I29" s="881"/>
      <c r="J29" s="882"/>
      <c r="K29" s="2014"/>
      <c r="U29" s="670"/>
    </row>
    <row customHeight="1" ht="33.75">
      <c r="C30" s="156"/>
      <c r="D30" s="756" t="s">
        <v>85</v>
      </c>
      <c r="E30" s="755" t="s">
        <v>295</v>
      </c>
      <c r="F30" s="755" t="s">
        <v>554</v>
      </c>
      <c r="G30" s="802" t="s">
        <v>296</v>
      </c>
      <c r="H30" s="801" t="s">
        <v>385</v>
      </c>
      <c r="I30" s="679" t="s">
        <v>296</v>
      </c>
      <c r="J30" s="461" t="s">
        <v>385</v>
      </c>
      <c r="K30" s="2020"/>
    </row>
    <row customHeight="1" ht="15" hidden="1">
      <c r="C31" s="156"/>
      <c r="D31" s="589"/>
      <c r="E31" s="589"/>
      <c r="F31" s="589"/>
      <c r="G31" s="654"/>
      <c r="H31" s="654"/>
      <c r="I31" s="654"/>
      <c r="J31" s="654"/>
      <c r="K31" s="270"/>
    </row>
    <row customHeight="1" ht="22.5">
      <c r="A32" s="501"/>
      <c r="B32" s="501" t="s">
        <v>852</v>
      </c>
      <c r="C32" s="522"/>
      <c r="D32" s="687">
        <v>1</v>
      </c>
      <c r="E32" s="688" t="s">
        <v>853</v>
      </c>
      <c r="F32" s="686" t="s">
        <v>299</v>
      </c>
      <c r="G32" s="807" t="s">
        <v>299</v>
      </c>
      <c r="H32" s="807" t="s">
        <v>299</v>
      </c>
      <c r="I32" s="686" t="s">
        <v>299</v>
      </c>
      <c r="J32" s="686" t="s">
        <v>299</v>
      </c>
      <c r="K32" s="270"/>
    </row>
    <row customHeight="1" ht="11.25">
      <c r="A33" s="501"/>
      <c r="C33" s="501"/>
      <c r="D33" s="335"/>
      <c r="E33" s="576" t="s">
        <v>574</v>
      </c>
      <c r="F33" s="568"/>
      <c r="G33" s="568"/>
      <c r="H33" s="568"/>
      <c r="I33" s="568"/>
      <c r="J33" s="568"/>
      <c r="K33" s="569"/>
      <c r="U33" s="501"/>
    </row>
    <row customHeight="1" ht="22.5">
      <c r="A34" s="501"/>
      <c r="B34" s="577" t="s">
        <v>854</v>
      </c>
      <c r="C34" s="522"/>
      <c r="D34" s="687">
        <v>2</v>
      </c>
      <c r="E34" s="688" t="s">
        <v>855</v>
      </c>
      <c r="F34" s="814" t="s">
        <v>299</v>
      </c>
      <c r="G34" s="814" t="s">
        <v>299</v>
      </c>
      <c r="H34" s="814" t="s">
        <v>299</v>
      </c>
      <c r="I34" s="686"/>
      <c r="J34" s="686"/>
      <c r="K34" s="270"/>
    </row>
    <row customHeight="1" ht="11.25">
      <c r="A35" s="501"/>
      <c r="C35" s="501"/>
      <c r="D35" s="335"/>
      <c r="E35" s="576" t="s">
        <v>856</v>
      </c>
      <c r="F35" s="568"/>
      <c r="G35" s="689"/>
      <c r="H35" s="568"/>
      <c r="I35" s="689"/>
      <c r="J35" s="568"/>
      <c r="K35" s="569"/>
      <c r="U35" s="501"/>
    </row>
    <row customHeight="1" ht="67.5">
      <c r="A36" s="501"/>
      <c r="B36" s="501" t="s">
        <v>857</v>
      </c>
      <c r="C36" s="522"/>
      <c r="D36" s="687">
        <v>3</v>
      </c>
      <c r="E36" s="688" t="s">
        <v>858</v>
      </c>
      <c r="F36" s="690" t="s">
        <v>299</v>
      </c>
      <c r="G36" s="808" t="s">
        <v>859</v>
      </c>
      <c r="H36" s="807" t="s">
        <v>299</v>
      </c>
      <c r="I36" s="520" t="s">
        <v>859</v>
      </c>
      <c r="J36" s="686" t="s">
        <v>299</v>
      </c>
      <c r="K36" s="270" t="s">
        <v>860</v>
      </c>
    </row>
    <row customHeight="1" ht="11.25">
      <c r="A37" s="501"/>
      <c r="C37" s="501"/>
      <c r="D37" s="335"/>
      <c r="E37" s="576" t="s">
        <v>861</v>
      </c>
      <c r="F37" s="568"/>
      <c r="G37" s="689"/>
      <c r="H37" s="689"/>
      <c r="I37" s="689"/>
      <c r="J37" s="689"/>
      <c r="K37" s="569"/>
      <c r="U37" s="501"/>
    </row>
    <row customHeight="1" ht="67.5">
      <c r="A38" s="501"/>
      <c r="B38" s="501" t="s">
        <v>862</v>
      </c>
      <c r="C38" s="522"/>
      <c r="D38" s="687">
        <v>4</v>
      </c>
      <c r="E38" s="688" t="s">
        <v>863</v>
      </c>
      <c r="F38" s="690" t="s">
        <v>299</v>
      </c>
      <c r="G38" s="808" t="s">
        <v>859</v>
      </c>
      <c r="H38" s="809" t="s">
        <v>299</v>
      </c>
      <c r="I38" s="520" t="s">
        <v>859</v>
      </c>
      <c r="J38" s="517" t="s">
        <v>299</v>
      </c>
      <c r="K38" s="674" t="s">
        <v>864</v>
      </c>
    </row>
    <row customHeight="1" ht="11.25">
      <c r="A39" s="501"/>
      <c r="C39" s="501"/>
      <c r="D39" s="335"/>
      <c r="E39" s="576" t="s">
        <v>865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B26C2-F44D-DC3C-1F81-132D56615E1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МУП "Водоканал а. Бесленей"</v>
      </c>
      <c r="G6" s="2123"/>
      <c r="H6" s="2123"/>
      <c r="I6" s="2123"/>
      <c r="J6" s="2123"/>
      <c r="K6" s="2123"/>
      <c r="M6" s="578"/>
      <c r="AB6" s="1143"/>
    </row>
    <row r="8" customHeight="1" ht="10.5">
      <c r="A8" s="1046"/>
      <c r="B8" s="1046"/>
      <c r="C8" s="1046"/>
      <c r="F8" s="1937" t="s">
        <v>293</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866</v>
      </c>
      <c r="H9" s="2010" t="s">
        <v>867</v>
      </c>
      <c r="I9" s="1953" t="s">
        <v>868</v>
      </c>
      <c r="J9" s="1953" t="s">
        <v>869</v>
      </c>
      <c r="K9" s="1953" t="s">
        <v>870</v>
      </c>
      <c r="L9" s="1953" t="s">
        <v>871</v>
      </c>
      <c r="M9" s="1953" t="s">
        <v>872</v>
      </c>
      <c r="N9" s="2044" t="s">
        <v>873</v>
      </c>
      <c r="O9" s="2044"/>
      <c r="P9" s="2044"/>
      <c r="Q9" s="2224" t="s">
        <v>874</v>
      </c>
      <c r="R9" s="2225"/>
      <c r="S9" s="2225"/>
      <c r="T9" s="2226"/>
      <c r="U9" s="2224" t="s">
        <v>875</v>
      </c>
      <c r="V9" s="2225"/>
      <c r="W9" s="2225"/>
      <c r="X9" s="2226"/>
      <c r="Y9" s="1937" t="s">
        <v>876</v>
      </c>
      <c r="Z9" s="1938"/>
      <c r="AA9" s="1938"/>
      <c r="AB9" s="1939"/>
    </row>
    <row customHeight="1" ht="41.25">
      <c r="A10" s="899"/>
      <c r="B10" s="899"/>
      <c r="C10" s="899"/>
      <c r="F10" s="2010"/>
      <c r="G10" s="2010"/>
      <c r="H10" s="2072"/>
      <c r="I10" s="2010"/>
      <c r="J10" s="2010"/>
      <c r="K10" s="2010"/>
      <c r="L10" s="2010"/>
      <c r="M10" s="2010"/>
      <c r="N10" s="897" t="s">
        <v>877</v>
      </c>
      <c r="O10" s="897" t="s">
        <v>878</v>
      </c>
      <c r="P10" s="898" t="s">
        <v>879</v>
      </c>
      <c r="Q10" s="909" t="s">
        <v>86</v>
      </c>
      <c r="R10" s="909" t="s">
        <v>880</v>
      </c>
      <c r="S10" s="909" t="s">
        <v>881</v>
      </c>
      <c r="T10" s="910" t="s">
        <v>882</v>
      </c>
      <c r="U10" s="909" t="s">
        <v>86</v>
      </c>
      <c r="V10" s="909" t="s">
        <v>883</v>
      </c>
      <c r="W10" s="909" t="s">
        <v>881</v>
      </c>
      <c r="X10" s="910" t="s">
        <v>882</v>
      </c>
      <c r="Y10" s="281" t="s">
        <v>884</v>
      </c>
      <c r="Z10" s="1937" t="s">
        <v>85</v>
      </c>
      <c r="AA10" s="1939"/>
      <c r="AB10" s="1044" t="s">
        <v>885</v>
      </c>
    </row>
    <row s="1667" customFormat="1" customHeight="1" ht="5.25" hidden="1">
      <c r="A11" s="1047"/>
      <c r="B11" s="1047"/>
      <c r="C11" s="1047"/>
      <c r="E11" s="1045"/>
      <c r="F11" s="2222" t="s">
        <v>371</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886</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887</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C58B-55E9-2C53-CFE1-A905951B44F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МУП "Водоканал а. Бесленей"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293</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888</v>
      </c>
      <c r="G9" s="2231" t="s">
        <v>889</v>
      </c>
      <c r="H9" s="2232"/>
      <c r="I9" s="1953" t="s">
        <v>890</v>
      </c>
      <c r="J9" s="1953"/>
      <c r="K9" s="1953" t="s">
        <v>891</v>
      </c>
      <c r="L9" s="1953"/>
      <c r="M9" s="1953"/>
      <c r="N9" s="1953"/>
      <c r="O9" s="1953"/>
      <c r="P9" s="1953"/>
      <c r="Q9" s="1953"/>
      <c r="R9" s="1953"/>
      <c r="S9" s="1953"/>
      <c r="T9" s="1953"/>
      <c r="U9" s="1953"/>
      <c r="V9" s="1953"/>
      <c r="W9" s="1953"/>
      <c r="X9" s="1953"/>
      <c r="Y9" s="1953"/>
      <c r="Z9" s="2011" t="s">
        <v>892</v>
      </c>
      <c r="AA9" s="2012"/>
      <c r="AB9" s="1953" t="s">
        <v>893</v>
      </c>
      <c r="AC9" s="1953"/>
      <c r="AD9" s="1953"/>
      <c r="AE9" s="1953"/>
      <c r="AF9" s="2010" t="s">
        <v>894</v>
      </c>
      <c r="AG9" s="1953" t="s">
        <v>895</v>
      </c>
      <c r="AH9" s="1953"/>
      <c r="AI9" s="2010" t="s">
        <v>896</v>
      </c>
      <c r="AJ9" s="1953" t="s">
        <v>897</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898</v>
      </c>
      <c r="L10" s="1937" t="s">
        <v>899</v>
      </c>
      <c r="M10" s="1939"/>
      <c r="N10" s="1953" t="s">
        <v>900</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901</v>
      </c>
      <c r="M11" s="2010" t="s">
        <v>902</v>
      </c>
      <c r="N11" s="1953" t="s">
        <v>903</v>
      </c>
      <c r="O11" s="1953"/>
      <c r="P11" s="2228" t="s">
        <v>884</v>
      </c>
      <c r="Q11" s="2228" t="s">
        <v>904</v>
      </c>
      <c r="R11" s="2228" t="s">
        <v>905</v>
      </c>
      <c r="S11" s="2228" t="s">
        <v>906</v>
      </c>
      <c r="T11" s="2228"/>
      <c r="U11" s="2228"/>
      <c r="V11" s="2228"/>
      <c r="W11" s="2228"/>
      <c r="X11" s="2228"/>
      <c r="Y11" s="2228"/>
      <c r="Z11" s="2013"/>
      <c r="AA11" s="2014"/>
      <c r="AB11" s="1953" t="s">
        <v>907</v>
      </c>
      <c r="AC11" s="1953"/>
      <c r="AD11" s="1937" t="s">
        <v>908</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909</v>
      </c>
      <c r="K12" s="1953"/>
      <c r="L12" s="2072"/>
      <c r="M12" s="2072"/>
      <c r="N12" s="1953"/>
      <c r="O12" s="1953"/>
      <c r="P12" s="2228"/>
      <c r="Q12" s="2228"/>
      <c r="R12" s="2228"/>
      <c r="S12" s="1129" t="s">
        <v>83</v>
      </c>
      <c r="T12" s="1129" t="s">
        <v>84</v>
      </c>
      <c r="U12" s="1129" t="s">
        <v>82</v>
      </c>
      <c r="V12" s="1129" t="s">
        <v>910</v>
      </c>
      <c r="W12" s="1129" t="s">
        <v>82</v>
      </c>
      <c r="X12" s="1129" t="s">
        <v>911</v>
      </c>
      <c r="Y12" s="1129" t="s">
        <v>912</v>
      </c>
      <c r="Z12" s="2019"/>
      <c r="AA12" s="2020"/>
      <c r="AB12" s="1136" t="s">
        <v>913</v>
      </c>
      <c r="AC12" s="1136" t="s">
        <v>914</v>
      </c>
      <c r="AD12" s="1136" t="s">
        <v>913</v>
      </c>
      <c r="AE12" s="1136" t="s">
        <v>914</v>
      </c>
      <c r="AF12" s="2072"/>
      <c r="AG12" s="1149" t="s">
        <v>915</v>
      </c>
      <c r="AH12" s="1149" t="s">
        <v>916</v>
      </c>
      <c r="AI12" s="2072"/>
      <c r="AJ12" s="1149" t="s">
        <v>915</v>
      </c>
      <c r="AK12" s="1149" t="s">
        <v>916</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917</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146DF-758A-5C92-9BE8-98B546B64EE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МУП "Водоканал а. Бесленей"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293</v>
      </c>
      <c r="G9" s="2241"/>
      <c r="H9" s="2241"/>
      <c r="I9" s="2241"/>
      <c r="J9" s="2241"/>
      <c r="K9" s="1245"/>
      <c r="L9" s="1152"/>
      <c r="M9" s="1152"/>
      <c r="N9" s="1152"/>
      <c r="O9" s="1152"/>
      <c r="P9" s="1152"/>
      <c r="Q9" s="1152"/>
      <c r="R9" s="1152"/>
      <c r="S9" s="1152"/>
      <c r="T9" s="1152"/>
      <c r="U9" s="1152"/>
      <c r="V9" s="1152"/>
    </row>
    <row customHeight="1" ht="24">
      <c r="E10" s="1152"/>
      <c r="F10" s="2244" t="s">
        <v>85</v>
      </c>
      <c r="G10" s="2249" t="s">
        <v>918</v>
      </c>
      <c r="H10" s="2247" t="s">
        <v>919</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920</v>
      </c>
      <c r="I12" s="1237"/>
      <c r="J12" s="1231"/>
      <c r="K12" s="1239"/>
    </row>
    <row customHeight="1" ht="10.5" hidden="1">
      <c r="F13" s="1231">
        <v>1</v>
      </c>
      <c r="G13" s="1231">
        <v>2</v>
      </c>
      <c r="H13" s="1231">
        <v>3</v>
      </c>
      <c r="I13" s="1231">
        <v>4</v>
      </c>
      <c r="J13" s="1231">
        <v>5</v>
      </c>
      <c r="K13" s="1239"/>
    </row>
    <row customHeight="1" ht="11.25">
      <c r="F14" s="1230" t="s">
        <v>921</v>
      </c>
      <c r="G14" s="2242" t="s">
        <v>922</v>
      </c>
      <c r="H14" s="2242"/>
      <c r="I14" s="2242"/>
      <c r="J14" s="2242"/>
      <c r="K14" s="1239"/>
    </row>
    <row customHeight="1" ht="11.25">
      <c r="F15" s="1235">
        <v>1</v>
      </c>
      <c r="G15" s="685" t="s">
        <v>923</v>
      </c>
      <c r="H15" s="1241">
        <f>SUM(I15:J15)</f>
        <v>0</v>
      </c>
      <c r="I15" s="1241">
        <f>SUM(I16:I27)</f>
        <v>0</v>
      </c>
      <c r="J15" s="1230"/>
      <c r="K15" s="1239"/>
    </row>
    <row customHeight="1" ht="22.5">
      <c r="F16" s="1235" t="s">
        <v>924</v>
      </c>
      <c r="G16" s="1242" t="s">
        <v>925</v>
      </c>
      <c r="H16" s="1241">
        <f>SUM(I16:J16)</f>
        <v>0</v>
      </c>
      <c r="I16" s="1240"/>
      <c r="J16" s="1230"/>
      <c r="K16" s="1239"/>
    </row>
    <row customHeight="1" ht="22.5">
      <c r="F17" s="1235" t="s">
        <v>926</v>
      </c>
      <c r="G17" s="1242" t="s">
        <v>927</v>
      </c>
      <c r="H17" s="1241">
        <f>SUM(I17:J17)</f>
        <v>0</v>
      </c>
      <c r="I17" s="1240"/>
      <c r="J17" s="1230"/>
      <c r="K17" s="1239"/>
    </row>
    <row customHeight="1" ht="33.75">
      <c r="F18" s="1235" t="s">
        <v>928</v>
      </c>
      <c r="G18" s="1242" t="s">
        <v>929</v>
      </c>
      <c r="H18" s="1241">
        <f>SUM(I18:J18)</f>
        <v>0</v>
      </c>
      <c r="I18" s="1240"/>
      <c r="J18" s="1230"/>
      <c r="K18" s="1239"/>
    </row>
    <row customHeight="1" ht="33.75">
      <c r="F19" s="1235" t="s">
        <v>930</v>
      </c>
      <c r="G19" s="1242" t="s">
        <v>931</v>
      </c>
      <c r="H19" s="1241">
        <f>SUM(I19:J19)</f>
        <v>0</v>
      </c>
      <c r="I19" s="1240"/>
      <c r="J19" s="1230"/>
      <c r="K19" s="1239"/>
    </row>
    <row customHeight="1" ht="45">
      <c r="F20" s="1235" t="s">
        <v>932</v>
      </c>
      <c r="G20" s="1242" t="s">
        <v>933</v>
      </c>
      <c r="H20" s="1241">
        <f>SUM(I20:J20)</f>
        <v>0</v>
      </c>
      <c r="I20" s="1240"/>
      <c r="J20" s="1230"/>
      <c r="K20" s="1239"/>
    </row>
    <row customHeight="1" ht="33.75">
      <c r="F21" s="1235" t="s">
        <v>934</v>
      </c>
      <c r="G21" s="1242" t="s">
        <v>935</v>
      </c>
      <c r="H21" s="1241">
        <f>SUM(I21:J21)</f>
        <v>0</v>
      </c>
      <c r="I21" s="1240"/>
      <c r="J21" s="1230"/>
      <c r="K21" s="1239"/>
    </row>
    <row customHeight="1" ht="33.75">
      <c r="F22" s="1235" t="s">
        <v>936</v>
      </c>
      <c r="G22" s="1242" t="s">
        <v>937</v>
      </c>
      <c r="H22" s="1241">
        <f>SUM(I22:J22)</f>
        <v>0</v>
      </c>
      <c r="I22" s="1240"/>
      <c r="J22" s="1230"/>
      <c r="K22" s="1239"/>
    </row>
    <row customHeight="1" ht="22.5">
      <c r="F23" s="1235" t="s">
        <v>938</v>
      </c>
      <c r="G23" s="1242" t="s">
        <v>939</v>
      </c>
      <c r="H23" s="1241">
        <f>SUM(I23:J23)</f>
        <v>0</v>
      </c>
      <c r="I23" s="1240"/>
      <c r="J23" s="1230"/>
      <c r="K23" s="1239"/>
    </row>
    <row customHeight="1" ht="22.5">
      <c r="F24" s="1235" t="s">
        <v>940</v>
      </c>
      <c r="G24" s="1242" t="s">
        <v>941</v>
      </c>
      <c r="H24" s="1241">
        <f>SUM(I24:J24)</f>
        <v>0</v>
      </c>
      <c r="I24" s="1240"/>
      <c r="J24" s="1230"/>
      <c r="K24" s="1239"/>
    </row>
    <row customHeight="1" ht="33.75">
      <c r="F25" s="1235" t="s">
        <v>942</v>
      </c>
      <c r="G25" s="1242" t="s">
        <v>943</v>
      </c>
      <c r="H25" s="1241">
        <f>SUM(I25:J25)</f>
        <v>0</v>
      </c>
      <c r="I25" s="1240"/>
      <c r="J25" s="1230"/>
      <c r="K25" s="1239"/>
    </row>
    <row customHeight="1" ht="33.75">
      <c r="F26" s="1235" t="s">
        <v>944</v>
      </c>
      <c r="G26" s="1242" t="s">
        <v>945</v>
      </c>
      <c r="H26" s="1241">
        <f>SUM(I26:J26)</f>
        <v>0</v>
      </c>
      <c r="I26" s="1240"/>
      <c r="J26" s="1230"/>
      <c r="K26" s="1239"/>
    </row>
    <row customHeight="1" ht="11.25">
      <c r="F27" s="1235" t="s">
        <v>946</v>
      </c>
      <c r="G27" s="1242" t="s">
        <v>947</v>
      </c>
      <c r="H27" s="1241">
        <f>SUM(I27:J27)</f>
        <v>0</v>
      </c>
      <c r="I27" s="1240"/>
      <c r="J27" s="1230"/>
      <c r="K27" s="1239"/>
    </row>
    <row customHeight="1" ht="11.25">
      <c r="F28" s="1235">
        <v>2</v>
      </c>
      <c r="G28" s="685" t="s">
        <v>948</v>
      </c>
      <c r="H28" s="1241">
        <f>SUM(I28:J28)</f>
        <v>0</v>
      </c>
      <c r="I28" s="1241">
        <f>SUM(I29:I31)</f>
        <v>0</v>
      </c>
      <c r="J28" s="1230"/>
      <c r="K28" s="1239"/>
    </row>
    <row customHeight="1" ht="11.25">
      <c r="F29" s="1235" t="s">
        <v>610</v>
      </c>
      <c r="G29" s="1242" t="s">
        <v>949</v>
      </c>
      <c r="H29" s="1241">
        <f>SUM(I29:J29)</f>
        <v>0</v>
      </c>
      <c r="I29" s="1240"/>
      <c r="J29" s="1230"/>
      <c r="K29" s="1239"/>
    </row>
    <row customHeight="1" ht="11.25">
      <c r="F30" s="1235" t="s">
        <v>300</v>
      </c>
      <c r="G30" s="1242" t="s">
        <v>950</v>
      </c>
      <c r="H30" s="1241">
        <f>SUM(I30:J30)</f>
        <v>0</v>
      </c>
      <c r="I30" s="1240"/>
      <c r="J30" s="1230"/>
      <c r="K30" s="1239"/>
    </row>
    <row customHeight="1" ht="11.25">
      <c r="F31" s="1235" t="s">
        <v>303</v>
      </c>
      <c r="G31" s="1242" t="s">
        <v>951</v>
      </c>
      <c r="H31" s="1241">
        <f>SUM(I31:J31)</f>
        <v>0</v>
      </c>
      <c r="I31" s="1240"/>
      <c r="J31" s="1230"/>
      <c r="K31" s="1239"/>
    </row>
    <row customHeight="1" ht="11.25">
      <c r="F32" s="1235">
        <v>3</v>
      </c>
      <c r="G32" s="685" t="s">
        <v>952</v>
      </c>
      <c r="H32" s="1241">
        <f>SUM(I32:J32)</f>
        <v>0</v>
      </c>
      <c r="I32" s="1241">
        <f>SUM(I33:I34)</f>
        <v>0</v>
      </c>
      <c r="J32" s="1230"/>
      <c r="K32" s="1239"/>
    </row>
    <row customHeight="1" ht="33.75">
      <c r="F33" s="1235" t="s">
        <v>319</v>
      </c>
      <c r="G33" s="1242" t="s">
        <v>953</v>
      </c>
      <c r="H33" s="1241">
        <f>SUM(I33:J33)</f>
        <v>0</v>
      </c>
      <c r="I33" s="1240"/>
      <c r="J33" s="1230"/>
      <c r="K33" s="1239"/>
    </row>
    <row customHeight="1" ht="11.25">
      <c r="F34" s="1235" t="s">
        <v>327</v>
      </c>
      <c r="G34" s="1242" t="s">
        <v>954</v>
      </c>
      <c r="H34" s="1241">
        <f>SUM(I34:J34)</f>
        <v>0</v>
      </c>
      <c r="I34" s="1240"/>
      <c r="J34" s="1230"/>
      <c r="K34" s="1239"/>
    </row>
    <row customHeight="1" ht="11.25">
      <c r="F35" s="1235">
        <v>4</v>
      </c>
      <c r="G35" s="685" t="s">
        <v>955</v>
      </c>
      <c r="H35" s="1241">
        <f>SUM(I35:J35)</f>
        <v>0</v>
      </c>
      <c r="I35" s="1240"/>
      <c r="J35" s="1230"/>
      <c r="K35" s="1239"/>
    </row>
    <row customHeight="1" ht="11.25">
      <c r="F36" s="1235"/>
      <c r="G36" s="688" t="s">
        <v>956</v>
      </c>
      <c r="H36" s="1241">
        <f>SUM(I36:J36)</f>
        <v>0</v>
      </c>
      <c r="I36" s="1241">
        <f>SUM(I15,I28,I32,I35)</f>
        <v>0</v>
      </c>
      <c r="J36" s="1230"/>
      <c r="K36" s="1239"/>
    </row>
    <row customHeight="1" ht="27.75">
      <c r="F37" s="1236" t="s">
        <v>957</v>
      </c>
      <c r="G37" s="2243" t="s">
        <v>958</v>
      </c>
      <c r="H37" s="2243"/>
      <c r="I37" s="2243"/>
      <c r="J37" s="2243"/>
      <c r="K37" s="1239"/>
    </row>
    <row customHeight="1" ht="22.5">
      <c r="F38" s="1235" t="s">
        <v>112</v>
      </c>
      <c r="G38" s="685" t="s">
        <v>959</v>
      </c>
      <c r="H38" s="1241">
        <f>SUM(I38:J38)</f>
        <v>0</v>
      </c>
      <c r="I38" s="1241">
        <f>SUM(I39,I44,I47)</f>
        <v>0</v>
      </c>
      <c r="J38" s="1230"/>
      <c r="K38" s="1239"/>
    </row>
    <row customHeight="1" ht="11.25">
      <c r="F39" s="1235" t="s">
        <v>924</v>
      </c>
      <c r="G39" s="1242" t="s">
        <v>923</v>
      </c>
      <c r="H39" s="1241">
        <f>SUM(I39:J39)</f>
        <v>0</v>
      </c>
      <c r="I39" s="1241">
        <f>SUM(I40:I43)</f>
        <v>0</v>
      </c>
      <c r="J39" s="1230"/>
      <c r="K39" s="1239"/>
    </row>
    <row customHeight="1" ht="22.5">
      <c r="F40" s="1235" t="s">
        <v>960</v>
      </c>
      <c r="G40" s="1243" t="s">
        <v>961</v>
      </c>
      <c r="H40" s="1241">
        <f>SUM(I40:J40)</f>
        <v>0</v>
      </c>
      <c r="I40" s="1240"/>
      <c r="J40" s="1230"/>
      <c r="K40" s="1239"/>
    </row>
    <row customHeight="1" ht="11.25">
      <c r="F41" s="1235" t="s">
        <v>962</v>
      </c>
      <c r="G41" s="1243" t="s">
        <v>963</v>
      </c>
      <c r="H41" s="1241">
        <f>SUM(I41:J41)</f>
        <v>0</v>
      </c>
      <c r="I41" s="1240"/>
      <c r="J41" s="1230"/>
      <c r="K41" s="1239"/>
    </row>
    <row customHeight="1" ht="11.25">
      <c r="F42" s="1235" t="s">
        <v>964</v>
      </c>
      <c r="G42" s="1243" t="s">
        <v>965</v>
      </c>
      <c r="H42" s="1241">
        <f>SUM(I42:J42)</f>
        <v>0</v>
      </c>
      <c r="I42" s="1240"/>
      <c r="J42" s="1230"/>
      <c r="K42" s="1239"/>
    </row>
    <row customHeight="1" ht="33.75">
      <c r="F43" s="1235" t="s">
        <v>966</v>
      </c>
      <c r="G43" s="1243" t="s">
        <v>967</v>
      </c>
      <c r="H43" s="1241">
        <f>SUM(I43:J43)</f>
        <v>0</v>
      </c>
      <c r="I43" s="1240"/>
      <c r="J43" s="1230"/>
      <c r="K43" s="1239"/>
    </row>
    <row customHeight="1" ht="11.25">
      <c r="F44" s="1235" t="s">
        <v>926</v>
      </c>
      <c r="G44" s="1242" t="s">
        <v>952</v>
      </c>
      <c r="H44" s="1241">
        <f>SUM(I44:J44)</f>
        <v>0</v>
      </c>
      <c r="I44" s="1241">
        <f>SUM(I45:I46)</f>
        <v>0</v>
      </c>
      <c r="J44" s="1230"/>
      <c r="K44" s="1239"/>
    </row>
    <row customHeight="1" ht="45">
      <c r="F45" s="1235" t="s">
        <v>968</v>
      </c>
      <c r="G45" s="1243" t="s">
        <v>953</v>
      </c>
      <c r="H45" s="1241">
        <f>SUM(I45:J45)</f>
        <v>0</v>
      </c>
      <c r="I45" s="1240"/>
      <c r="J45" s="1230"/>
      <c r="K45" s="1239"/>
    </row>
    <row customHeight="1" ht="11.25">
      <c r="F46" s="1235" t="s">
        <v>969</v>
      </c>
      <c r="G46" s="1243" t="s">
        <v>954</v>
      </c>
      <c r="H46" s="1241">
        <f>SUM(I46:J46)</f>
        <v>0</v>
      </c>
      <c r="I46" s="1240"/>
      <c r="J46" s="1230"/>
      <c r="K46" s="1239"/>
    </row>
    <row customHeight="1" ht="11.25">
      <c r="F47" s="1235" t="s">
        <v>928</v>
      </c>
      <c r="G47" s="1242" t="s">
        <v>970</v>
      </c>
      <c r="H47" s="1241">
        <f>SUM(I47:J47)</f>
        <v>0</v>
      </c>
      <c r="I47" s="1240"/>
      <c r="J47" s="1230"/>
      <c r="K47" s="1239"/>
    </row>
    <row customHeight="1" ht="22.5">
      <c r="F48" s="1235" t="s">
        <v>100</v>
      </c>
      <c r="G48" s="685" t="s">
        <v>971</v>
      </c>
      <c r="H48" s="1241">
        <f>SUM(I48:J48)</f>
        <v>0</v>
      </c>
      <c r="I48" s="1241">
        <f>SUM(I49,I54,I57)</f>
        <v>0</v>
      </c>
      <c r="J48" s="1230"/>
      <c r="K48" s="1239"/>
    </row>
    <row customHeight="1" ht="11.25">
      <c r="F49" s="1235" t="s">
        <v>610</v>
      </c>
      <c r="G49" s="1242" t="s">
        <v>923</v>
      </c>
      <c r="H49" s="1241">
        <f>SUM(I49:J49)</f>
        <v>0</v>
      </c>
      <c r="I49" s="1241">
        <f>SUM(I50:I53)</f>
        <v>0</v>
      </c>
      <c r="J49" s="1230"/>
      <c r="K49" s="1239"/>
    </row>
    <row customHeight="1" ht="22.5">
      <c r="F50" s="1235" t="s">
        <v>613</v>
      </c>
      <c r="G50" s="1243" t="s">
        <v>961</v>
      </c>
      <c r="H50" s="1241">
        <f>SUM(I50:J50)</f>
        <v>0</v>
      </c>
      <c r="I50" s="1240"/>
      <c r="J50" s="1230"/>
      <c r="K50" s="1239"/>
    </row>
    <row customHeight="1" ht="11.25">
      <c r="F51" s="1235" t="s">
        <v>616</v>
      </c>
      <c r="G51" s="1243" t="s">
        <v>963</v>
      </c>
      <c r="H51" s="1241">
        <f>SUM(I51:J51)</f>
        <v>0</v>
      </c>
      <c r="I51" s="1240"/>
      <c r="J51" s="1230"/>
      <c r="K51" s="1239"/>
    </row>
    <row customHeight="1" ht="11.25">
      <c r="F52" s="1235" t="s">
        <v>972</v>
      </c>
      <c r="G52" s="1243" t="s">
        <v>965</v>
      </c>
      <c r="H52" s="1241">
        <f>SUM(I52:J52)</f>
        <v>0</v>
      </c>
      <c r="I52" s="1240"/>
      <c r="J52" s="1230"/>
      <c r="K52" s="1239"/>
    </row>
    <row customHeight="1" ht="33.75">
      <c r="F53" s="1235" t="s">
        <v>973</v>
      </c>
      <c r="G53" s="1243" t="s">
        <v>967</v>
      </c>
      <c r="H53" s="1241">
        <f>SUM(I53:J53)</f>
        <v>0</v>
      </c>
      <c r="I53" s="1240"/>
      <c r="J53" s="1230"/>
      <c r="K53" s="1239"/>
    </row>
    <row customHeight="1" ht="11.25">
      <c r="F54" s="1235" t="s">
        <v>300</v>
      </c>
      <c r="G54" s="1242" t="s">
        <v>952</v>
      </c>
      <c r="H54" s="1241">
        <f>SUM(I54:J54)</f>
        <v>0</v>
      </c>
      <c r="I54" s="1241">
        <f>SUM(I55:I56)</f>
        <v>0</v>
      </c>
      <c r="J54" s="1230"/>
      <c r="K54" s="1239"/>
    </row>
    <row customHeight="1" ht="45">
      <c r="F55" s="1235" t="s">
        <v>620</v>
      </c>
      <c r="G55" s="1243" t="s">
        <v>953</v>
      </c>
      <c r="H55" s="1241">
        <f>SUM(I55:J55)</f>
        <v>0</v>
      </c>
      <c r="I55" s="1240"/>
      <c r="J55" s="1230"/>
      <c r="K55" s="1239"/>
    </row>
    <row customHeight="1" ht="11.25">
      <c r="F56" s="1235" t="s">
        <v>622</v>
      </c>
      <c r="G56" s="1243" t="s">
        <v>954</v>
      </c>
      <c r="H56" s="1241">
        <f>SUM(I56:J56)</f>
        <v>0</v>
      </c>
      <c r="I56" s="1240"/>
      <c r="J56" s="1230"/>
      <c r="K56" s="1239"/>
    </row>
    <row customHeight="1" ht="11.25">
      <c r="F57" s="1235" t="s">
        <v>303</v>
      </c>
      <c r="G57" s="1242" t="s">
        <v>970</v>
      </c>
      <c r="H57" s="1241">
        <f>SUM(I57:J57)</f>
        <v>0</v>
      </c>
      <c r="I57" s="1240"/>
      <c r="J57" s="1230"/>
      <c r="K57" s="1239"/>
    </row>
    <row customHeight="1" ht="11.25">
      <c r="F58" s="1235"/>
      <c r="G58" s="1244" t="s">
        <v>956</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80CDF-696C-701F-C9CB-B5D8D9531F4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"Водоканал а. Бесленей"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974</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975</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293</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976</v>
      </c>
      <c r="H11" s="2273" t="s">
        <v>977</v>
      </c>
      <c r="I11" s="2273" t="s">
        <v>978</v>
      </c>
      <c r="J11" s="2272"/>
      <c r="K11" s="2272"/>
      <c r="L11" s="2272"/>
      <c r="M11" s="2272"/>
      <c r="N11" s="2272"/>
      <c r="O11" s="2044" t="s">
        <v>979</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979</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979</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980</v>
      </c>
      <c r="P12" s="2044"/>
      <c r="Q12" s="2044"/>
      <c r="R12" s="2044"/>
      <c r="S12" s="2044" t="s">
        <v>981</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982</v>
      </c>
      <c r="BU12" s="2256"/>
      <c r="BV12" s="2256"/>
      <c r="BW12" s="2253"/>
      <c r="BX12" s="2252" t="s">
        <v>983</v>
      </c>
      <c r="BY12" s="2256"/>
      <c r="BZ12" s="2256"/>
      <c r="CA12" s="2253"/>
      <c r="CB12" s="2252" t="s">
        <v>984</v>
      </c>
      <c r="CC12" s="2253"/>
      <c r="CD12" s="2252" t="s">
        <v>985</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986</v>
      </c>
      <c r="CZ12" s="2256"/>
      <c r="DA12" s="2256"/>
      <c r="DB12" s="2256"/>
      <c r="DC12" s="2256"/>
      <c r="DD12" s="2253"/>
      <c r="DE12" s="2252" t="s">
        <v>987</v>
      </c>
      <c r="DF12" s="2253"/>
      <c r="DG12" s="2252" t="s">
        <v>985</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988</v>
      </c>
      <c r="P13" s="2044"/>
      <c r="Q13" s="2044"/>
      <c r="R13" s="2044"/>
      <c r="S13" s="2171" t="s">
        <v>989</v>
      </c>
      <c r="T13" s="2250"/>
      <c r="U13" s="1953" t="s">
        <v>990</v>
      </c>
      <c r="V13" s="1953"/>
      <c r="W13" s="1953"/>
      <c r="X13" s="1953"/>
      <c r="Y13" s="1953" t="s">
        <v>991</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992</v>
      </c>
      <c r="BU13" s="2250"/>
      <c r="BV13" s="2171" t="s">
        <v>993</v>
      </c>
      <c r="BW13" s="2250"/>
      <c r="BX13" s="2171" t="s">
        <v>994</v>
      </c>
      <c r="BY13" s="2250"/>
      <c r="BZ13" s="2171" t="s">
        <v>995</v>
      </c>
      <c r="CA13" s="2250"/>
      <c r="CB13" s="2171" t="s">
        <v>996</v>
      </c>
      <c r="CC13" s="2250"/>
      <c r="CD13" s="2171" t="s">
        <v>997</v>
      </c>
      <c r="CE13" s="2250"/>
      <c r="CF13" s="2171" t="s">
        <v>998</v>
      </c>
      <c r="CG13" s="2250"/>
      <c r="CH13" s="2252" t="s">
        <v>999</v>
      </c>
      <c r="CI13" s="2256"/>
      <c r="CJ13" s="2256"/>
      <c r="CK13" s="2253"/>
      <c r="CL13" s="2262"/>
      <c r="CM13" s="2254"/>
      <c r="CN13" s="2254"/>
      <c r="CO13" s="2254"/>
      <c r="CP13" s="2254"/>
      <c r="CQ13" s="2254"/>
      <c r="CR13" s="2254"/>
      <c r="CS13" s="2254"/>
      <c r="CT13" s="2254"/>
      <c r="CU13" s="2254"/>
      <c r="CV13" s="2254"/>
      <c r="CW13" s="2254"/>
      <c r="CX13" s="2255"/>
      <c r="CY13" s="2171" t="s">
        <v>1000</v>
      </c>
      <c r="CZ13" s="2250"/>
      <c r="DA13" s="2171" t="s">
        <v>1001</v>
      </c>
      <c r="DB13" s="2250"/>
      <c r="DC13" s="2171" t="s">
        <v>1002</v>
      </c>
      <c r="DD13" s="2250"/>
      <c r="DE13" s="2171" t="s">
        <v>1003</v>
      </c>
      <c r="DF13" s="2250"/>
      <c r="DG13" s="2252" t="s">
        <v>1004</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1005</v>
      </c>
      <c r="P14" s="2250"/>
      <c r="Q14" s="2171" t="s">
        <v>1006</v>
      </c>
      <c r="R14" s="2250"/>
      <c r="S14" s="2172"/>
      <c r="T14" s="2045"/>
      <c r="U14" s="2171" t="s">
        <v>738</v>
      </c>
      <c r="V14" s="2250"/>
      <c r="W14" s="2171" t="s">
        <v>741</v>
      </c>
      <c r="X14" s="2250"/>
      <c r="Y14" s="2171" t="s">
        <v>738</v>
      </c>
      <c r="Z14" s="2250"/>
      <c r="AA14" s="2171" t="s">
        <v>748</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1007</v>
      </c>
      <c r="CI14" s="2250"/>
      <c r="CJ14" s="2171" t="s">
        <v>1008</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1009</v>
      </c>
      <c r="DH14" s="2250"/>
      <c r="DI14" s="2171" t="s">
        <v>1010</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728</v>
      </c>
      <c r="P16" s="2253"/>
      <c r="Q16" s="2252" t="s">
        <v>730</v>
      </c>
      <c r="R16" s="2253"/>
      <c r="S16" s="2252" t="s">
        <v>734</v>
      </c>
      <c r="T16" s="2253"/>
      <c r="U16" s="2252" t="s">
        <v>739</v>
      </c>
      <c r="V16" s="2253"/>
      <c r="W16" s="2252" t="s">
        <v>742</v>
      </c>
      <c r="X16" s="2253"/>
      <c r="Y16" s="2252" t="s">
        <v>746</v>
      </c>
      <c r="Z16" s="2253"/>
      <c r="AA16" s="2252" t="s">
        <v>749</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546</v>
      </c>
      <c r="BU16" s="2253"/>
      <c r="BV16" s="2252" t="s">
        <v>546</v>
      </c>
      <c r="BW16" s="2253"/>
      <c r="BX16" s="2252" t="s">
        <v>546</v>
      </c>
      <c r="BY16" s="2253"/>
      <c r="BZ16" s="2252" t="s">
        <v>546</v>
      </c>
      <c r="CA16" s="2253"/>
      <c r="CB16" s="2252" t="s">
        <v>1011</v>
      </c>
      <c r="CC16" s="2253"/>
      <c r="CD16" s="2252" t="s">
        <v>546</v>
      </c>
      <c r="CE16" s="2253"/>
      <c r="CF16" s="2252" t="s">
        <v>1012</v>
      </c>
      <c r="CG16" s="2253"/>
      <c r="CH16" s="2252" t="s">
        <v>1013</v>
      </c>
      <c r="CI16" s="2253"/>
      <c r="CJ16" s="2252" t="s">
        <v>1013</v>
      </c>
      <c r="CK16" s="2253"/>
      <c r="CL16" s="2262"/>
      <c r="CM16" s="2254"/>
      <c r="CN16" s="2254"/>
      <c r="CO16" s="2254"/>
      <c r="CP16" s="2254"/>
      <c r="CQ16" s="2254"/>
      <c r="CR16" s="2254"/>
      <c r="CS16" s="2254"/>
      <c r="CT16" s="2254"/>
      <c r="CU16" s="2254"/>
      <c r="CV16" s="2254"/>
      <c r="CW16" s="2254"/>
      <c r="CX16" s="2255"/>
      <c r="CY16" s="2171" t="s">
        <v>546</v>
      </c>
      <c r="CZ16" s="2250"/>
      <c r="DA16" s="2171" t="s">
        <v>546</v>
      </c>
      <c r="DB16" s="2250"/>
      <c r="DC16" s="2171" t="s">
        <v>546</v>
      </c>
      <c r="DD16" s="2250"/>
      <c r="DE16" s="2252" t="s">
        <v>1011</v>
      </c>
      <c r="DF16" s="2253"/>
      <c r="DG16" s="2252" t="s">
        <v>1014</v>
      </c>
      <c r="DH16" s="2253"/>
      <c r="DI16" s="2252" t="s">
        <v>1014</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1015</v>
      </c>
      <c r="P17" s="1188" t="s">
        <v>1016</v>
      </c>
      <c r="Q17" s="1188" t="s">
        <v>1015</v>
      </c>
      <c r="R17" s="1188" t="s">
        <v>1016</v>
      </c>
      <c r="S17" s="1188" t="s">
        <v>1015</v>
      </c>
      <c r="T17" s="1188" t="s">
        <v>1016</v>
      </c>
      <c r="U17" s="1188" t="s">
        <v>1015</v>
      </c>
      <c r="V17" s="1188" t="s">
        <v>1016</v>
      </c>
      <c r="W17" s="1188" t="s">
        <v>1015</v>
      </c>
      <c r="X17" s="1188" t="s">
        <v>1016</v>
      </c>
      <c r="Y17" s="1188" t="s">
        <v>1015</v>
      </c>
      <c r="Z17" s="1188" t="s">
        <v>1016</v>
      </c>
      <c r="AA17" s="1188" t="s">
        <v>1015</v>
      </c>
      <c r="AB17" s="1188" t="s">
        <v>1016</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1015</v>
      </c>
      <c r="BU17" s="1188" t="s">
        <v>1016</v>
      </c>
      <c r="BV17" s="1188" t="s">
        <v>1015</v>
      </c>
      <c r="BW17" s="1188" t="s">
        <v>1016</v>
      </c>
      <c r="BX17" s="1188" t="s">
        <v>1015</v>
      </c>
      <c r="BY17" s="1188" t="s">
        <v>1016</v>
      </c>
      <c r="BZ17" s="1188" t="s">
        <v>1015</v>
      </c>
      <c r="CA17" s="1188" t="s">
        <v>1016</v>
      </c>
      <c r="CB17" s="1188" t="s">
        <v>1015</v>
      </c>
      <c r="CC17" s="1188" t="s">
        <v>1016</v>
      </c>
      <c r="CD17" s="1188" t="s">
        <v>1015</v>
      </c>
      <c r="CE17" s="1188" t="s">
        <v>1016</v>
      </c>
      <c r="CF17" s="1188" t="s">
        <v>1015</v>
      </c>
      <c r="CG17" s="1188" t="s">
        <v>1016</v>
      </c>
      <c r="CH17" s="1188" t="s">
        <v>1015</v>
      </c>
      <c r="CI17" s="1188" t="s">
        <v>1016</v>
      </c>
      <c r="CJ17" s="1188" t="s">
        <v>1015</v>
      </c>
      <c r="CK17" s="1188" t="s">
        <v>1016</v>
      </c>
      <c r="CL17" s="2262"/>
      <c r="CM17" s="2254"/>
      <c r="CN17" s="2254"/>
      <c r="CO17" s="2254"/>
      <c r="CP17" s="2254"/>
      <c r="CQ17" s="2254"/>
      <c r="CR17" s="2254"/>
      <c r="CS17" s="2254"/>
      <c r="CT17" s="2254"/>
      <c r="CU17" s="2254"/>
      <c r="CV17" s="2254"/>
      <c r="CW17" s="2254"/>
      <c r="CX17" s="2255"/>
      <c r="CY17" s="1188" t="s">
        <v>1015</v>
      </c>
      <c r="CZ17" s="1188" t="s">
        <v>1016</v>
      </c>
      <c r="DA17" s="1188" t="s">
        <v>1015</v>
      </c>
      <c r="DB17" s="1188" t="s">
        <v>1016</v>
      </c>
      <c r="DC17" s="1188" t="s">
        <v>1015</v>
      </c>
      <c r="DD17" s="1188" t="s">
        <v>1016</v>
      </c>
      <c r="DE17" s="1188" t="s">
        <v>1015</v>
      </c>
      <c r="DF17" s="1188" t="s">
        <v>1016</v>
      </c>
      <c r="DG17" s="1188" t="s">
        <v>1015</v>
      </c>
      <c r="DH17" s="1188" t="s">
        <v>1016</v>
      </c>
      <c r="DI17" s="1188" t="s">
        <v>1015</v>
      </c>
      <c r="DJ17" s="1188" t="s">
        <v>1016</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371</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6280E-B00D-1595-5064-CA5BE42FAD6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МУП "Водоканал а. Бесленей"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119</v>
      </c>
    </row>
    <row customHeight="1" ht="15">
      <c r="C9" s="156"/>
      <c r="D9" s="706"/>
      <c r="E9" s="2195" t="s">
        <v>108</v>
      </c>
      <c r="F9" s="2196"/>
      <c r="G9" s="810" t="str">
        <f>IF(G8="","",INDEX(DIFFERENTIATION_UNMERGE_VD,MATCH(G8,DIFFERENTIATION_ID_DIFF,0)))</f>
        <v/>
      </c>
      <c r="H9" s="810">
        <f>IF(H8="","",INDEX(DIFFERENTIATION_UNMERGE_VD,MATCH(H8,DIFFERENTIATION_ID_DIFF,0)))</f>
        <v>0</v>
      </c>
      <c r="I9" s="1953" t="s">
        <v>294</v>
      </c>
    </row>
    <row s="1660" customFormat="1" customHeight="1" ht="15">
      <c r="A10" s="754"/>
      <c r="C10" s="156"/>
      <c r="D10" s="706"/>
      <c r="E10" s="2195" t="s">
        <v>552</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553</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293</v>
      </c>
      <c r="E12" s="2198"/>
      <c r="F12" s="2198"/>
      <c r="G12" s="881"/>
      <c r="H12" s="881"/>
      <c r="I12" s="1953"/>
      <c r="R12" s="670"/>
    </row>
    <row customHeight="1" ht="33.75">
      <c r="C13" s="156"/>
      <c r="D13" s="756" t="s">
        <v>85</v>
      </c>
      <c r="E13" s="755" t="s">
        <v>295</v>
      </c>
      <c r="F13" s="755" t="s">
        <v>554</v>
      </c>
      <c r="G13" s="802" t="s">
        <v>296</v>
      </c>
      <c r="H13" s="749" t="s">
        <v>296</v>
      </c>
      <c r="I13" s="1953"/>
    </row>
    <row customHeight="1" ht="15" hidden="1">
      <c r="C14" s="156"/>
      <c r="D14" s="589" t="s">
        <v>112</v>
      </c>
      <c r="E14" s="589" t="s">
        <v>100</v>
      </c>
      <c r="F14" s="589" t="s">
        <v>87</v>
      </c>
      <c r="G14" s="654" t="str">
        <f>G1&amp;".1"</f>
        <v>.1</v>
      </c>
      <c r="H14" s="654" t="str">
        <f>H1&amp;".1"</f>
        <v>4.1</v>
      </c>
      <c r="I14" s="270"/>
    </row>
    <row customHeight="1" ht="15">
      <c r="A15" s="501"/>
      <c r="C15" s="522"/>
      <c r="D15" s="517">
        <v>1</v>
      </c>
      <c r="E15" s="672" t="str">
        <f>TP_P_A</f>
        <v>Количество поданных заявлений </v>
      </c>
      <c r="F15" s="517" t="s">
        <v>1017</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1017</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1017</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299</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1018</v>
      </c>
      <c r="E20" s="683"/>
      <c r="F20" s="505"/>
      <c r="G20" s="505"/>
      <c r="H20" s="505"/>
      <c r="I20" s="1787"/>
    </row>
    <row customHeight="1" ht="27.75">
      <c r="C21" s="447"/>
      <c r="D21" s="535" t="s">
        <v>308</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1019</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87EA9-4E3C-62B6-1D99-F884622323C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МУП "Водоканал а. Бесленей"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293</v>
      </c>
      <c r="E9" s="2044"/>
      <c r="F9" s="2044"/>
      <c r="G9" s="2284" t="s">
        <v>294</v>
      </c>
    </row>
    <row customHeight="1" ht="14.25">
      <c r="C10" s="76"/>
      <c r="D10" s="85" t="s">
        <v>85</v>
      </c>
      <c r="E10" s="88" t="s">
        <v>295</v>
      </c>
      <c r="F10" s="88" t="s">
        <v>385</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299</v>
      </c>
      <c r="G12" s="131"/>
    </row>
    <row customHeight="1" ht="22.5">
      <c r="A13" s="171"/>
      <c r="C13" s="76"/>
      <c r="D13" s="127" t="s">
        <v>924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960</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1020</v>
      </c>
      <c r="F15" s="180"/>
      <c r="G15" s="1999"/>
    </row>
    <row customHeight="1" ht="14.25">
      <c r="A16" s="171"/>
      <c r="C16" s="76"/>
      <c r="D16" s="127" t="s">
        <v>926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299</v>
      </c>
      <c r="G16" s="325"/>
    </row>
    <row customHeight="1" ht="14.25">
      <c r="A17" s="171"/>
      <c r="C17" s="76"/>
      <c r="D17" s="127" t="s">
        <v>968</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1021</v>
      </c>
      <c r="F18" s="326"/>
      <c r="G18" s="1999"/>
      <c r="I18" s="338"/>
      <c r="J18" s="338"/>
    </row>
    <row s="1660" customFormat="1" customHeight="1" ht="256.5" hidden="1">
      <c r="A19" s="331"/>
      <c r="B19" s="414"/>
      <c r="C19" s="368"/>
      <c r="D19" s="878" t="s">
        <v>928</v>
      </c>
      <c r="E19" s="877" t="s">
        <v>1022</v>
      </c>
      <c r="F19" s="382"/>
      <c r="G19" s="325" t="s">
        <v>1023</v>
      </c>
      <c r="I19" s="496"/>
      <c r="J19" s="496"/>
    </row>
    <row s="1660" customFormat="1" customHeight="1" ht="14.25">
      <c r="A20" s="331"/>
      <c r="B20" s="126"/>
      <c r="C20" s="288"/>
      <c r="D20" s="879">
        <v>2</v>
      </c>
      <c r="E20" s="318" t="s">
        <v>1024</v>
      </c>
      <c r="F20" s="177" t="s">
        <v>299</v>
      </c>
      <c r="G20" s="325"/>
      <c r="I20" s="338"/>
      <c r="J20" s="338"/>
    </row>
    <row s="1660" customFormat="1" customHeight="1" ht="18.75" hidden="1">
      <c r="A21" s="331"/>
      <c r="B21" s="126"/>
      <c r="C21" s="288"/>
      <c r="D21" s="321" t="s">
        <v>854</v>
      </c>
      <c r="E21" s="320"/>
      <c r="F21" s="319"/>
      <c r="G21" s="329"/>
      <c r="H21" s="322"/>
      <c r="I21" s="338"/>
      <c r="J21" s="338"/>
    </row>
    <row customHeight="1" ht="15">
      <c r="A22" s="171"/>
      <c r="C22" s="76"/>
      <c r="D22" s="89"/>
      <c r="E22" s="182" t="s">
        <v>1025</v>
      </c>
      <c r="F22" s="326"/>
      <c r="G22" s="327"/>
    </row>
    <row s="1660" customFormat="1" customHeight="1" ht="22.5" hidden="1">
      <c r="A23" s="331"/>
      <c r="B23" s="1155"/>
      <c r="C23" s="368"/>
      <c r="D23" s="1698" t="s">
        <v>100</v>
      </c>
      <c r="E23" s="176" t="s">
        <v>1026</v>
      </c>
      <c r="F23" s="1695" t="s">
        <v>299</v>
      </c>
      <c r="G23" s="333"/>
      <c r="I23" s="1649"/>
      <c r="J23" s="1649"/>
    </row>
    <row s="1660" customFormat="1" customHeight="1" ht="14.25" hidden="1">
      <c r="A24" s="331"/>
      <c r="B24" s="1155"/>
      <c r="C24" s="368"/>
      <c r="D24" s="1698" t="s">
        <v>610</v>
      </c>
      <c r="E24" s="1697" t="s">
        <v>1027</v>
      </c>
      <c r="F24" s="1695" t="s">
        <v>299</v>
      </c>
      <c r="G24" s="325"/>
      <c r="I24" s="1649"/>
      <c r="J24" s="1649"/>
    </row>
    <row s="1660" customFormat="1" customHeight="1" ht="14.25" hidden="1">
      <c r="A25" s="331"/>
      <c r="B25" s="1155"/>
      <c r="C25" s="368"/>
      <c r="D25" s="1698" t="s">
        <v>613</v>
      </c>
      <c r="E25" s="174"/>
      <c r="F25" s="382"/>
      <c r="G25" s="1997" t="s">
        <v>1028</v>
      </c>
      <c r="I25" s="1649"/>
      <c r="J25" s="1649"/>
    </row>
    <row s="1660" customFormat="1" customHeight="1" ht="22.5" hidden="1">
      <c r="A26" s="331"/>
      <c r="B26" s="1155"/>
      <c r="C26" s="368"/>
      <c r="D26" s="335"/>
      <c r="E26" s="337" t="s">
        <v>1029</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F595B-B67B-B754-9074-3898F30BBBD2}" mc:Ignorable="x14ac xr xr2 xr3">
  <sheetPr>
    <tabColor theme="6" tint="0.4"/>
  </sheetPr>
  <dimension ref="A1:L42"/>
  <sheetViews>
    <sheetView topLeftCell="J13" showGridLines="0" zoomScale="90" workbookViewId="0">
      <selection activeCell="E26" sqref="E26"/>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101</v>
      </c>
      <c r="D2" s="1698"/>
      <c r="E2" s="178"/>
      <c r="F2" s="1695"/>
      <c r="G2" s="1695" t="s">
        <v>299</v>
      </c>
      <c r="H2" s="1156"/>
      <c r="K2" s="1649"/>
      <c r="L2" s="1649"/>
    </row>
    <row s="1660" customFormat="1" customHeight="1" ht="14.25" hidden="1">
      <c r="A3" s="1379"/>
      <c r="B3" s="1155"/>
      <c r="C3" s="332"/>
      <c r="K3" s="1649"/>
      <c r="L3" s="1649"/>
    </row>
    <row s="1660" customFormat="1" customHeight="1" ht="18.75" hidden="1">
      <c r="A4" s="1708"/>
      <c r="B4" s="1155"/>
      <c r="C4" s="1754" t="s">
        <v>101</v>
      </c>
      <c r="D4" s="1698"/>
      <c r="E4" s="184" t="s">
        <v>1030</v>
      </c>
      <c r="F4" s="1695"/>
      <c r="G4" s="236"/>
      <c r="H4" s="1695" t="s">
        <v>299</v>
      </c>
      <c r="K4" s="1649"/>
      <c r="L4" s="1649"/>
    </row>
    <row s="1660" customFormat="1" customHeight="1" ht="14.25" hidden="1">
      <c r="A5" s="1379"/>
      <c r="B5" s="1155"/>
      <c r="C5" s="332"/>
      <c r="K5" s="1649"/>
      <c r="L5" s="1649"/>
    </row>
    <row s="1660" customFormat="1" customHeight="1" ht="18.75" hidden="1">
      <c r="A6" s="1708"/>
      <c r="B6" s="1155"/>
      <c r="C6" s="1754" t="s">
        <v>101</v>
      </c>
      <c r="D6" s="1698"/>
      <c r="E6" s="185" t="s">
        <v>1031</v>
      </c>
      <c r="F6" s="1695"/>
      <c r="G6" s="236"/>
      <c r="H6" s="1695" t="s">
        <v>299</v>
      </c>
      <c r="K6" s="1649"/>
      <c r="L6" s="1649"/>
    </row>
    <row s="1660" customFormat="1" customHeight="1" ht="14.25" hidden="1">
      <c r="A7" s="1379"/>
      <c r="B7" s="1155"/>
      <c r="C7" s="332"/>
      <c r="K7" s="1649"/>
      <c r="L7" s="1649"/>
    </row>
    <row s="1660" customFormat="1" customHeight="1" ht="18.75" hidden="1">
      <c r="A8" s="1708"/>
      <c r="B8" s="1155"/>
      <c r="C8" s="1754" t="s">
        <v>101</v>
      </c>
      <c r="D8" s="1698"/>
      <c r="E8" s="185" t="s">
        <v>1032</v>
      </c>
      <c r="F8" s="1695"/>
      <c r="G8" s="236"/>
      <c r="H8" s="1695" t="s">
        <v>299</v>
      </c>
      <c r="K8" s="1649"/>
      <c r="L8" s="1649"/>
    </row>
    <row s="1660" customFormat="1" customHeight="1" ht="14.25" hidden="1">
      <c r="A9" s="1379"/>
      <c r="B9" s="1155"/>
      <c r="C9" s="332"/>
      <c r="K9" s="1649"/>
      <c r="L9" s="1649"/>
    </row>
    <row s="1660" customFormat="1" customHeight="1" ht="18.75" hidden="1">
      <c r="A10" s="1708"/>
      <c r="B10" s="1155"/>
      <c r="C10" s="1754" t="s">
        <v>101</v>
      </c>
      <c r="D10" s="1698"/>
      <c r="E10" s="185" t="s">
        <v>1033</v>
      </c>
      <c r="F10" s="1695"/>
      <c r="G10" s="1699"/>
      <c r="H10" s="1695" t="s">
        <v>299</v>
      </c>
      <c r="K10" s="1649"/>
      <c r="L10" s="1649" t="s">
        <v>1034</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МУП "Водоканал а. Бесленей"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293</v>
      </c>
      <c r="E18" s="2044"/>
      <c r="F18" s="2044"/>
      <c r="G18" s="2044"/>
      <c r="H18" s="2044"/>
      <c r="I18" s="2284" t="s">
        <v>294</v>
      </c>
    </row>
    <row customHeight="1" ht="21">
      <c r="C19" s="76"/>
      <c r="D19" s="85" t="s">
        <v>85</v>
      </c>
      <c r="E19" s="88" t="s">
        <v>295</v>
      </c>
      <c r="F19" s="88"/>
      <c r="G19" s="88" t="s">
        <v>296</v>
      </c>
      <c r="H19" s="88" t="s">
        <v>385</v>
      </c>
      <c r="I19" s="2284"/>
    </row>
    <row customHeight="1" ht="12" hidden="1">
      <c r="C20" s="76"/>
      <c r="D20" s="68"/>
      <c r="E20" s="68"/>
      <c r="F20" s="68"/>
      <c r="G20" s="68"/>
      <c r="H20" s="68"/>
      <c r="I20" s="68"/>
    </row>
    <row customHeight="1" ht="14.25">
      <c r="A21" s="1708"/>
      <c r="C21" s="76"/>
      <c r="D21" s="127">
        <v>1</v>
      </c>
      <c r="E21" s="2286" t="s">
        <v>1035</v>
      </c>
      <c r="F21" s="2286"/>
      <c r="G21" s="2286"/>
      <c r="H21" s="2286"/>
      <c r="I21" s="187"/>
    </row>
    <row customHeight="1" ht="20.25">
      <c r="A22" s="1708"/>
      <c r="C22" s="76"/>
      <c r="D22" s="127" t="s">
        <v>924</v>
      </c>
      <c r="E22" s="173" t="s">
        <v>1036</v>
      </c>
      <c r="F22" s="177"/>
      <c r="G22" s="1761">
        <v>43460.554375</v>
      </c>
      <c r="H22" s="177" t="s">
        <v>299</v>
      </c>
      <c r="I22" s="131" t="s">
        <v>1037</v>
      </c>
    </row>
    <row customHeight="1" ht="45">
      <c r="A23" s="1708"/>
      <c r="C23" s="76"/>
      <c r="D23" s="127" t="s">
        <v>926</v>
      </c>
      <c r="E23" s="173" t="s">
        <v>1038</v>
      </c>
      <c r="F23" s="177"/>
      <c r="G23" s="3024" t="s">
        <v>1039</v>
      </c>
      <c r="H23" s="192" t="s">
        <v>1040</v>
      </c>
      <c r="I23" s="237" t="s">
        <v>1041</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299</v>
      </c>
      <c r="H24" s="192" t="s">
        <v>1039</v>
      </c>
      <c r="I24" s="238" t="s">
        <v>791</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319</v>
      </c>
      <c r="E26" s="178" t="s">
        <v>1042</v>
      </c>
      <c r="F26" s="177"/>
      <c r="G26" s="177" t="s">
        <v>299</v>
      </c>
      <c r="H26" s="192" t="s">
        <v>1039</v>
      </c>
      <c r="I26" s="1997" t="s">
        <v>1043</v>
      </c>
    </row>
    <row customHeight="1" ht="15">
      <c r="A27" s="1708" t="s">
        <v>112</v>
      </c>
      <c r="C27" s="76"/>
      <c r="D27" s="89"/>
      <c r="E27" s="182" t="s">
        <v>1025</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655</v>
      </c>
      <c r="E29" s="184" t="s">
        <v>1030</v>
      </c>
      <c r="F29" s="177"/>
      <c r="G29" s="236" t="s">
        <v>1044</v>
      </c>
      <c r="H29" s="177" t="s">
        <v>299</v>
      </c>
      <c r="I29" s="1997" t="s">
        <v>1045</v>
      </c>
    </row>
    <row customHeight="1" ht="15">
      <c r="A30" s="1708" t="s">
        <v>100</v>
      </c>
      <c r="C30" s="76"/>
      <c r="D30" s="89"/>
      <c r="E30" s="182" t="s">
        <v>1025</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308</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1046</v>
      </c>
      <c r="E33" s="185" t="s">
        <v>1031</v>
      </c>
      <c r="F33" s="177"/>
      <c r="G33" s="236" t="s">
        <v>1047</v>
      </c>
      <c r="H33" s="177" t="s">
        <v>299</v>
      </c>
      <c r="I33" s="1997" t="s">
        <v>1048</v>
      </c>
    </row>
    <row customHeight="1" ht="15">
      <c r="A34" s="1708" t="s">
        <v>87</v>
      </c>
      <c r="C34" s="76"/>
      <c r="D34" s="89"/>
      <c r="E34" s="183" t="s">
        <v>1025</v>
      </c>
      <c r="F34" s="179"/>
      <c r="G34" s="179"/>
      <c r="H34" s="180"/>
      <c r="I34" s="1999"/>
    </row>
    <row customHeight="1" ht="24">
      <c r="A35" s="1708"/>
      <c r="C35" s="76"/>
      <c r="D35" s="127" t="s">
        <v>310</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1049</v>
      </c>
      <c r="E36" s="185" t="s">
        <v>1032</v>
      </c>
      <c r="F36" s="177"/>
      <c r="G36" s="236" t="s">
        <v>1050</v>
      </c>
      <c r="H36" s="177" t="s">
        <v>299</v>
      </c>
      <c r="I36" s="1975" t="s">
        <v>1051</v>
      </c>
    </row>
    <row customHeight="1" ht="15">
      <c r="A37" s="1708" t="s">
        <v>88</v>
      </c>
      <c r="C37" s="76"/>
      <c r="D37" s="89"/>
      <c r="E37" s="183" t="s">
        <v>1025</v>
      </c>
      <c r="F37" s="179"/>
      <c r="G37" s="179"/>
      <c r="H37" s="180"/>
      <c r="I37" s="1975"/>
    </row>
    <row customHeight="1" ht="26.25">
      <c r="A38" s="1708"/>
      <c r="C38" s="76"/>
      <c r="D38" s="127" t="s">
        <v>313</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784</v>
      </c>
      <c r="E39" s="185" t="s">
        <v>1033</v>
      </c>
      <c r="F39" s="177"/>
      <c r="G39" s="186" t="s">
        <v>1052</v>
      </c>
      <c r="H39" s="177" t="s">
        <v>299</v>
      </c>
      <c r="I39" s="1997" t="s">
        <v>1053</v>
      </c>
      <c r="L39" s="135" t="s">
        <v>1034</v>
      </c>
    </row>
    <row customHeight="1" ht="15">
      <c r="A40" s="1708" t="s">
        <v>113</v>
      </c>
      <c r="C40" s="76"/>
      <c r="D40" s="89"/>
      <c r="E40" s="183" t="s">
        <v>1025</v>
      </c>
      <c r="F40" s="179"/>
      <c r="G40" s="179"/>
      <c r="H40" s="180"/>
      <c r="I40" s="1999"/>
    </row>
    <row s="1848" customFormat="1" customHeight="1" ht="3">
      <c r="A41" s="1708"/>
      <c r="K41" s="175"/>
      <c r="L41" s="175"/>
    </row>
    <row customHeight="1" ht="24.75">
      <c r="D42" s="1706" t="s">
        <v>706</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desleney.voda.kchgov.ru/wp-admin/edit.php" xr:uid="{E1B55297-D00B-01E4-0D2E-2B394A6157DC}"/>
    <hyperlink ref="H23" r:id="rId3" tooltip="https://portal.eias.ru/Portal/DownloadPage.aspx?type=12&amp;guid=07fe9ebd-d94a-46a2-a2d0-0bc28f9a5091" xr:uid="{BD4BB386-6CEB-6C7E-C7EB-8B9925D7A318}"/>
    <hyperlink ref="H24" r:id="rId4" tooltip="http://desleney.voda.kchgov.ru/wp-admin/edit.php" xr:uid="{5326A08E-1A88-45DE-F68C-12852B28A9B7}"/>
    <hyperlink ref="H26" r:id="rId5" tooltip="http://desleney.voda.kchgov.ru/wp-admin/edit.php" xr:uid="{6B520303-930F-1425-8343-1678C0CB329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A6A19-0CA2-890F-8441-FF1B206B5B7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157</v>
      </c>
      <c r="B2" s="1805" t="s">
        <v>158</v>
      </c>
      <c r="C2" s="361"/>
      <c r="D2" s="332"/>
      <c r="E2" s="1026"/>
      <c r="F2" s="1026"/>
      <c r="G2" s="2248" t="str">
        <f>INDEX(PT_DIFFERENTIATION_NTAR,MATCH(B2,PT_DIFFERENTIATION_NTAR_ID,0))</f>
        <v/>
      </c>
      <c r="H2" s="1889"/>
      <c r="I2" s="1763"/>
      <c r="J2" s="1798"/>
      <c r="K2" s="1890"/>
      <c r="L2" s="1889" t="s">
        <v>299</v>
      </c>
      <c r="M2" s="1900"/>
      <c r="N2" s="322"/>
      <c r="O2" s="1649"/>
      <c r="P2" s="1649"/>
    </row>
    <row s="1660" customFormat="1" customHeight="1" ht="18.75" hidden="1">
      <c r="A3" s="1805"/>
      <c r="B3" s="1805"/>
      <c r="C3" s="361" t="s">
        <v>1054</v>
      </c>
      <c r="D3" s="332"/>
      <c r="E3" s="1026"/>
      <c r="F3" s="1026"/>
      <c r="G3" s="2248"/>
      <c r="H3" s="1517"/>
      <c r="I3" s="646" t="s">
        <v>1055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157</v>
      </c>
      <c r="B5" s="1805" t="s">
        <v>158</v>
      </c>
      <c r="C5" s="361"/>
      <c r="D5" s="332"/>
      <c r="E5" s="1026"/>
      <c r="F5" s="1026"/>
      <c r="G5" s="2248" t="str">
        <f>INDEX(PT_DIFFERENTIATION_NTAR,MATCH(B5,PT_DIFFERENTIATION_NTAR_ID,0))</f>
        <v/>
      </c>
      <c r="H5" s="1889"/>
      <c r="I5" s="1763"/>
      <c r="J5" s="1798"/>
      <c r="K5" s="1803"/>
      <c r="L5" s="1889" t="s">
        <v>299</v>
      </c>
      <c r="M5" s="1900"/>
      <c r="N5" s="322"/>
      <c r="O5" s="1649"/>
      <c r="P5" s="1649"/>
    </row>
    <row s="1660" customFormat="1" customHeight="1" ht="18.75" hidden="1">
      <c r="A6" s="1805"/>
      <c r="B6" s="1805"/>
      <c r="C6" s="361" t="s">
        <v>1056</v>
      </c>
      <c r="D6" s="332"/>
      <c r="E6" s="1026"/>
      <c r="F6" s="1026"/>
      <c r="G6" s="2248"/>
      <c r="H6" s="1517"/>
      <c r="I6" s="646" t="s">
        <v>1055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299</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299</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45231.48055555556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42</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293</v>
      </c>
      <c r="F19" s="2044"/>
      <c r="G19" s="2044"/>
      <c r="H19" s="2044"/>
      <c r="I19" s="2044"/>
      <c r="J19" s="2044"/>
      <c r="K19" s="2044"/>
      <c r="L19" s="2044"/>
      <c r="M19" s="2284" t="s">
        <v>294</v>
      </c>
    </row>
    <row customHeight="1" ht="21">
      <c r="D20" s="368"/>
      <c r="E20" s="2111" t="s">
        <v>85</v>
      </c>
      <c r="F20" s="2055" t="s">
        <v>124</v>
      </c>
      <c r="G20" s="2055" t="s">
        <v>125</v>
      </c>
      <c r="H20" s="2252" t="s">
        <v>1057</v>
      </c>
      <c r="I20" s="2256"/>
      <c r="J20" s="2253"/>
      <c r="K20" s="2055" t="s">
        <v>296</v>
      </c>
      <c r="L20" s="2055" t="s">
        <v>385</v>
      </c>
      <c r="M20" s="2284"/>
    </row>
    <row customHeight="1" ht="21">
      <c r="D21" s="368"/>
      <c r="E21" s="2113"/>
      <c r="F21" s="2056"/>
      <c r="G21" s="2056"/>
      <c r="H21" s="2050" t="s">
        <v>1058</v>
      </c>
      <c r="I21" s="2066"/>
      <c r="J21" s="88" t="s">
        <v>1059</v>
      </c>
      <c r="K21" s="2056"/>
      <c r="L21" s="2056"/>
      <c r="M21" s="2284"/>
    </row>
    <row customHeight="1" ht="12">
      <c r="D22" s="368"/>
      <c r="E22" s="262"/>
      <c r="F22" s="262"/>
      <c r="G22" s="262"/>
      <c r="H22" s="2289"/>
      <c r="I22" s="2289"/>
      <c r="J22" s="262"/>
      <c r="K22" s="262"/>
      <c r="L22" s="262"/>
      <c r="M22" s="262"/>
    </row>
    <row customHeight="1" ht="18.75">
      <c r="A23" s="1805"/>
      <c r="B23" s="1805"/>
      <c r="D23" s="368"/>
      <c r="E23" s="1891" t="s">
        <v>112</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299</v>
      </c>
      <c r="L23" s="2286"/>
      <c r="M23" s="1794"/>
      <c r="N23" s="322"/>
    </row>
    <row customHeight="1" ht="60.75" hidden="1">
      <c r="A24" s="1805" t="s">
        <v>157</v>
      </c>
      <c r="B24" s="1805" t="s">
        <v>158</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299</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1054</v>
      </c>
      <c r="D25" s="2288"/>
      <c r="E25" s="2038"/>
      <c r="F25" s="2292"/>
      <c r="G25" s="2248"/>
      <c r="H25" s="1517"/>
      <c r="I25" s="646" t="s">
        <v>1055</v>
      </c>
      <c r="J25" s="567"/>
      <c r="K25" s="1517"/>
      <c r="L25" s="193"/>
      <c r="M25" s="1998"/>
      <c r="N25" s="322"/>
      <c r="O25" s="1649"/>
      <c r="P25" s="1649"/>
    </row>
    <row customHeight="1" ht="0.75" hidden="1">
      <c r="A26" s="1805"/>
      <c r="B26" s="1805"/>
      <c r="C26" s="361" t="s">
        <v>1060</v>
      </c>
      <c r="D26" s="2288"/>
      <c r="E26" s="2038"/>
      <c r="F26" s="2202"/>
      <c r="G26" s="397"/>
      <c r="H26" s="1517"/>
      <c r="I26" s="392"/>
      <c r="J26" s="337"/>
      <c r="K26" s="1517"/>
      <c r="L26" s="180"/>
      <c r="M26" s="1998"/>
      <c r="N26" s="322"/>
    </row>
    <row s="1660" customFormat="1" customHeight="1" ht="45" hidden="1">
      <c r="A27" s="1805" t="s">
        <v>163</v>
      </c>
      <c r="B27" s="1805" t="s">
        <v>164</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299</v>
      </c>
      <c r="M27" s="1998"/>
      <c r="N27" s="322"/>
      <c r="O27" s="1649"/>
      <c r="P27" s="1649"/>
    </row>
    <row s="1660" customFormat="1" customHeight="1" ht="18.75" hidden="1">
      <c r="A28" s="1805"/>
      <c r="B28" s="1805"/>
      <c r="C28" s="361" t="s">
        <v>1054</v>
      </c>
      <c r="D28" s="2293"/>
      <c r="E28" s="2294"/>
      <c r="F28" s="2295"/>
      <c r="G28" s="2248"/>
      <c r="H28" s="1517"/>
      <c r="I28" s="646" t="s">
        <v>1055</v>
      </c>
      <c r="J28" s="567"/>
      <c r="K28" s="1517"/>
      <c r="L28" s="193"/>
      <c r="M28" s="1998"/>
      <c r="N28" s="322"/>
      <c r="O28" s="1649"/>
      <c r="P28" s="1649"/>
    </row>
    <row s="1660" customFormat="1" customHeight="1" ht="0.75" hidden="1">
      <c r="A29" s="1805"/>
      <c r="B29" s="1805"/>
      <c r="C29" s="361" t="s">
        <v>1060</v>
      </c>
      <c r="D29" s="2293"/>
      <c r="E29" s="2038"/>
      <c r="F29" s="2202"/>
      <c r="G29" s="397"/>
      <c r="H29" s="1517"/>
      <c r="I29" s="646"/>
      <c r="J29" s="567"/>
      <c r="K29" s="1517"/>
      <c r="L29" s="193"/>
      <c r="M29" s="1998"/>
      <c r="N29" s="322"/>
      <c r="O29" s="1649"/>
      <c r="P29" s="1649"/>
    </row>
    <row s="1660" customFormat="1" customHeight="1" ht="45" hidden="1">
      <c r="A30" s="1805" t="s">
        <v>169</v>
      </c>
      <c r="B30" s="1805" t="s">
        <v>170</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299</v>
      </c>
      <c r="M30" s="1998"/>
      <c r="N30" s="322"/>
      <c r="O30" s="1649"/>
      <c r="P30" s="1649"/>
    </row>
    <row s="1660" customFormat="1" customHeight="1" ht="18.75" hidden="1">
      <c r="A31" s="1805"/>
      <c r="B31" s="1805"/>
      <c r="C31" s="361" t="s">
        <v>1054</v>
      </c>
      <c r="D31" s="2293"/>
      <c r="E31" s="2038"/>
      <c r="F31" s="2202"/>
      <c r="G31" s="2248"/>
      <c r="H31" s="1517"/>
      <c r="I31" s="646" t="s">
        <v>1055</v>
      </c>
      <c r="J31" s="567"/>
      <c r="K31" s="1517"/>
      <c r="L31" s="193"/>
      <c r="M31" s="1998"/>
      <c r="N31" s="322"/>
      <c r="O31" s="1649"/>
      <c r="P31" s="1649"/>
    </row>
    <row s="1660" customFormat="1" customHeight="1" ht="0.75" hidden="1">
      <c r="A32" s="1805"/>
      <c r="B32" s="1805"/>
      <c r="C32" s="361" t="s">
        <v>1060</v>
      </c>
      <c r="D32" s="2293"/>
      <c r="E32" s="2038"/>
      <c r="F32" s="2202"/>
      <c r="G32" s="397"/>
      <c r="H32" s="1517"/>
      <c r="I32" s="646"/>
      <c r="J32" s="567"/>
      <c r="K32" s="1517"/>
      <c r="L32" s="193"/>
      <c r="M32" s="1998"/>
      <c r="N32" s="322"/>
      <c r="O32" s="1649"/>
      <c r="P32" s="1649"/>
    </row>
    <row s="1660" customFormat="1" customHeight="1" ht="45" hidden="1">
      <c r="A33" s="1805" t="s">
        <v>175</v>
      </c>
      <c r="B33" s="1805" t="s">
        <v>176</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299</v>
      </c>
      <c r="M33" s="1998"/>
      <c r="N33" s="322"/>
      <c r="O33" s="1649"/>
      <c r="P33" s="1649"/>
    </row>
    <row s="1660" customFormat="1" customHeight="1" ht="18.75" hidden="1">
      <c r="A34" s="1805"/>
      <c r="B34" s="1805"/>
      <c r="C34" s="361" t="s">
        <v>1054</v>
      </c>
      <c r="D34" s="2293"/>
      <c r="E34" s="2038"/>
      <c r="F34" s="2202"/>
      <c r="G34" s="2248"/>
      <c r="H34" s="1517"/>
      <c r="I34" s="646" t="s">
        <v>1055</v>
      </c>
      <c r="J34" s="567"/>
      <c r="K34" s="1517"/>
      <c r="L34" s="193"/>
      <c r="M34" s="1998"/>
      <c r="N34" s="322"/>
      <c r="O34" s="1649"/>
      <c r="P34" s="1649"/>
    </row>
    <row s="1660" customFormat="1" customHeight="1" ht="0.75" hidden="1">
      <c r="A35" s="1805"/>
      <c r="B35" s="1805"/>
      <c r="C35" s="361" t="s">
        <v>1060</v>
      </c>
      <c r="D35" s="2293"/>
      <c r="E35" s="2038"/>
      <c r="F35" s="2202"/>
      <c r="G35" s="397"/>
      <c r="H35" s="1517"/>
      <c r="I35" s="646"/>
      <c r="J35" s="567"/>
      <c r="K35" s="1517"/>
      <c r="L35" s="193"/>
      <c r="M35" s="1998"/>
      <c r="N35" s="322"/>
      <c r="O35" s="1649"/>
      <c r="P35" s="1649"/>
    </row>
    <row s="1660" customFormat="1" customHeight="1" ht="18.75" hidden="1">
      <c r="A36" s="1805" t="s">
        <v>181</v>
      </c>
      <c r="B36" s="1805" t="s">
        <v>182</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299</v>
      </c>
      <c r="M36" s="1998"/>
      <c r="N36" s="322"/>
      <c r="O36" s="1649"/>
      <c r="P36" s="1649"/>
    </row>
    <row s="1660" customFormat="1" customHeight="1" ht="18.75" hidden="1">
      <c r="A37" s="1805"/>
      <c r="B37" s="1805"/>
      <c r="C37" s="361" t="s">
        <v>1054</v>
      </c>
      <c r="D37" s="2293"/>
      <c r="E37" s="2038"/>
      <c r="F37" s="2202"/>
      <c r="G37" s="2248"/>
      <c r="H37" s="1517"/>
      <c r="I37" s="646" t="s">
        <v>1055</v>
      </c>
      <c r="J37" s="567"/>
      <c r="K37" s="1517"/>
      <c r="L37" s="193"/>
      <c r="M37" s="1998"/>
      <c r="N37" s="322"/>
      <c r="O37" s="1649"/>
      <c r="P37" s="1649"/>
    </row>
    <row s="1660" customFormat="1" customHeight="1" ht="0.75" hidden="1">
      <c r="A38" s="1805"/>
      <c r="B38" s="1805"/>
      <c r="C38" s="361" t="s">
        <v>1060</v>
      </c>
      <c r="D38" s="2293"/>
      <c r="E38" s="2038"/>
      <c r="F38" s="2202"/>
      <c r="G38" s="397"/>
      <c r="H38" s="1517"/>
      <c r="I38" s="646"/>
      <c r="J38" s="567"/>
      <c r="K38" s="1517"/>
      <c r="L38" s="193"/>
      <c r="M38" s="1998"/>
      <c r="N38" s="322"/>
      <c r="O38" s="1649"/>
      <c r="P38" s="1649"/>
    </row>
    <row s="1660" customFormat="1" customHeight="1" ht="18.75" hidden="1">
      <c r="A39" s="1805" t="s">
        <v>187</v>
      </c>
      <c r="B39" s="1805" t="s">
        <v>188</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299</v>
      </c>
      <c r="M39" s="1998"/>
      <c r="N39" s="322"/>
      <c r="O39" s="1649"/>
      <c r="P39" s="1649"/>
    </row>
    <row s="1660" customFormat="1" customHeight="1" ht="18.75" hidden="1">
      <c r="A40" s="1805"/>
      <c r="B40" s="1805"/>
      <c r="C40" s="361" t="s">
        <v>1054</v>
      </c>
      <c r="D40" s="2293"/>
      <c r="E40" s="2038"/>
      <c r="F40" s="2202"/>
      <c r="G40" s="2248"/>
      <c r="H40" s="1517"/>
      <c r="I40" s="646" t="s">
        <v>1055</v>
      </c>
      <c r="J40" s="567"/>
      <c r="K40" s="1517"/>
      <c r="L40" s="193"/>
      <c r="M40" s="1998"/>
      <c r="N40" s="322"/>
      <c r="O40" s="1649"/>
      <c r="P40" s="1649"/>
    </row>
    <row s="1660" customFormat="1" customHeight="1" ht="0.75" hidden="1">
      <c r="A41" s="1805"/>
      <c r="B41" s="1805"/>
      <c r="C41" s="361" t="s">
        <v>1060</v>
      </c>
      <c r="D41" s="2293"/>
      <c r="E41" s="2038"/>
      <c r="F41" s="2202"/>
      <c r="G41" s="397"/>
      <c r="H41" s="1517"/>
      <c r="I41" s="646"/>
      <c r="J41" s="567"/>
      <c r="K41" s="1517"/>
      <c r="L41" s="193"/>
      <c r="M41" s="1998"/>
      <c r="N41" s="322"/>
      <c r="O41" s="1649"/>
      <c r="P41" s="1649"/>
    </row>
    <row s="1660" customFormat="1" customHeight="1" ht="18.75" hidden="1">
      <c r="A42" s="1805" t="s">
        <v>193</v>
      </c>
      <c r="B42" s="1805" t="s">
        <v>194</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299</v>
      </c>
      <c r="M42" s="1998"/>
      <c r="N42" s="322"/>
      <c r="O42" s="1649"/>
      <c r="P42" s="1649"/>
    </row>
    <row s="1660" customFormat="1" customHeight="1" ht="18.75" hidden="1">
      <c r="A43" s="1805"/>
      <c r="B43" s="1805"/>
      <c r="C43" s="361" t="s">
        <v>1054</v>
      </c>
      <c r="D43" s="2293"/>
      <c r="E43" s="2038"/>
      <c r="F43" s="2202"/>
      <c r="G43" s="2248"/>
      <c r="H43" s="1517"/>
      <c r="I43" s="646" t="s">
        <v>1055</v>
      </c>
      <c r="J43" s="567"/>
      <c r="K43" s="1517"/>
      <c r="L43" s="193"/>
      <c r="M43" s="1998"/>
      <c r="N43" s="322"/>
      <c r="O43" s="1649"/>
      <c r="P43" s="1649"/>
    </row>
    <row s="1660" customFormat="1" customHeight="1" ht="0.75" hidden="1">
      <c r="A44" s="1805"/>
      <c r="B44" s="1805"/>
      <c r="C44" s="361" t="s">
        <v>1060</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299</v>
      </c>
      <c r="M45" s="1998"/>
      <c r="N45" s="322"/>
      <c r="O45" s="1649"/>
      <c r="P45" s="1649"/>
    </row>
    <row s="1660" customFormat="1" customHeight="1" ht="18.75" hidden="1">
      <c r="A46" s="1805"/>
      <c r="B46" s="1805"/>
      <c r="C46" s="361" t="s">
        <v>1054</v>
      </c>
      <c r="D46" s="2293"/>
      <c r="E46" s="2038"/>
      <c r="F46" s="2202"/>
      <c r="G46" s="2248"/>
      <c r="H46" s="1517"/>
      <c r="I46" s="646" t="s">
        <v>1055</v>
      </c>
      <c r="J46" s="567"/>
      <c r="K46" s="1517"/>
      <c r="L46" s="193"/>
      <c r="M46" s="1998"/>
      <c r="N46" s="322"/>
      <c r="O46" s="1649"/>
      <c r="P46" s="1649"/>
    </row>
    <row s="1660" customFormat="1" customHeight="1" ht="0.75" hidden="1">
      <c r="A47" s="1805"/>
      <c r="B47" s="1805"/>
      <c r="C47" s="361" t="s">
        <v>1060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холодную питьевую воду</v>
      </c>
      <c r="H48" s="1887"/>
      <c r="I48" s="1763"/>
      <c r="J48" s="1798"/>
      <c r="K48" s="1890"/>
      <c r="L48" s="1887" t="s">
        <v>299</v>
      </c>
      <c r="M48" s="1998"/>
      <c r="N48" s="322"/>
      <c r="O48" s="1649"/>
      <c r="P48" s="1649"/>
    </row>
    <row s="1660" customFormat="1" customHeight="1" ht="18.75" hidden="1">
      <c r="A49" s="1805"/>
      <c r="B49" s="1805"/>
      <c r="C49" s="361" t="s">
        <v>1054</v>
      </c>
      <c r="D49" s="2293"/>
      <c r="E49" s="2038"/>
      <c r="F49" s="2202"/>
      <c r="G49" s="2248"/>
      <c r="H49" s="1517"/>
      <c r="I49" s="646" t="s">
        <v>1055</v>
      </c>
      <c r="J49" s="567"/>
      <c r="K49" s="1517"/>
      <c r="L49" s="193"/>
      <c r="M49" s="1998"/>
      <c r="N49" s="322"/>
      <c r="O49" s="1649"/>
      <c r="P49" s="1649"/>
    </row>
    <row s="1660" customFormat="1" customHeight="1" ht="0.75" hidden="1">
      <c r="A50" s="1805"/>
      <c r="B50" s="1805"/>
      <c r="C50" s="361" t="s">
        <v>1060</v>
      </c>
      <c r="D50" s="2293"/>
      <c r="E50" s="2038"/>
      <c r="F50" s="2202"/>
      <c r="G50" s="397"/>
      <c r="H50" s="1517"/>
      <c r="I50" s="646"/>
      <c r="J50" s="567"/>
      <c r="K50" s="1517"/>
      <c r="L50" s="193"/>
      <c r="M50" s="1998"/>
      <c r="N50" s="322"/>
      <c r="O50" s="1649"/>
      <c r="P50" s="1649"/>
    </row>
    <row s="1660" customFormat="1" customHeight="1" ht="18.75" hidden="1">
      <c r="A51" s="1805" t="s">
        <v>223</v>
      </c>
      <c r="B51" s="1805" t="s">
        <v>224</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299</v>
      </c>
      <c r="M51" s="1998"/>
      <c r="N51" s="322"/>
      <c r="O51" s="1649"/>
      <c r="P51" s="1649"/>
    </row>
    <row s="1660" customFormat="1" customHeight="1" ht="18.75" hidden="1">
      <c r="A52" s="1805"/>
      <c r="B52" s="1805"/>
      <c r="C52" s="361" t="s">
        <v>1054</v>
      </c>
      <c r="D52" s="2293"/>
      <c r="E52" s="2038"/>
      <c r="F52" s="2202"/>
      <c r="G52" s="2248"/>
      <c r="H52" s="1517"/>
      <c r="I52" s="646" t="s">
        <v>1055</v>
      </c>
      <c r="J52" s="567"/>
      <c r="K52" s="1517"/>
      <c r="L52" s="193"/>
      <c r="M52" s="1998"/>
      <c r="N52" s="322"/>
      <c r="O52" s="1649"/>
      <c r="P52" s="1649"/>
    </row>
    <row s="1660" customFormat="1" customHeight="1" ht="0.75" hidden="1">
      <c r="A53" s="1805"/>
      <c r="B53" s="1805"/>
      <c r="C53" s="361" t="s">
        <v>1060</v>
      </c>
      <c r="D53" s="2293"/>
      <c r="E53" s="2038"/>
      <c r="F53" s="2202"/>
      <c r="G53" s="397"/>
      <c r="H53" s="1517"/>
      <c r="I53" s="646"/>
      <c r="J53" s="567"/>
      <c r="K53" s="1517"/>
      <c r="L53" s="193"/>
      <c r="M53" s="1998"/>
      <c r="N53" s="322"/>
      <c r="O53" s="1649"/>
      <c r="P53" s="1649"/>
    </row>
    <row s="1660" customFormat="1" customHeight="1" ht="18.75" hidden="1">
      <c r="A54" s="1805" t="s">
        <v>228</v>
      </c>
      <c r="B54" s="1805" t="s">
        <v>229</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299</v>
      </c>
      <c r="M54" s="1998"/>
      <c r="N54" s="322"/>
      <c r="O54" s="1649"/>
      <c r="P54" s="1649"/>
    </row>
    <row s="1660" customFormat="1" customHeight="1" ht="18.75" hidden="1">
      <c r="A55" s="1805"/>
      <c r="B55" s="1805"/>
      <c r="C55" s="361" t="s">
        <v>1054</v>
      </c>
      <c r="D55" s="2293"/>
      <c r="E55" s="2038"/>
      <c r="F55" s="2202"/>
      <c r="G55" s="2248"/>
      <c r="H55" s="1517"/>
      <c r="I55" s="646" t="s">
        <v>1055</v>
      </c>
      <c r="J55" s="567"/>
      <c r="K55" s="1517"/>
      <c r="L55" s="193"/>
      <c r="M55" s="1998"/>
      <c r="N55" s="322"/>
      <c r="O55" s="1649"/>
      <c r="P55" s="1649"/>
    </row>
    <row s="1660" customFormat="1" customHeight="1" ht="0.75" hidden="1">
      <c r="A56" s="1805"/>
      <c r="B56" s="1805"/>
      <c r="C56" s="361" t="s">
        <v>1060</v>
      </c>
      <c r="D56" s="2293"/>
      <c r="E56" s="2038"/>
      <c r="F56" s="2202"/>
      <c r="G56" s="397"/>
      <c r="H56" s="1517"/>
      <c r="I56" s="646"/>
      <c r="J56" s="567"/>
      <c r="K56" s="1517"/>
      <c r="L56" s="193"/>
      <c r="M56" s="1998"/>
      <c r="N56" s="322"/>
      <c r="O56" s="1649"/>
      <c r="P56" s="1649"/>
    </row>
    <row s="1660" customFormat="1" customHeight="1" ht="18.75" hidden="1">
      <c r="A57" s="1805" t="s">
        <v>233</v>
      </c>
      <c r="B57" s="1805" t="s">
        <v>234</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299</v>
      </c>
      <c r="M57" s="1998"/>
      <c r="N57" s="322"/>
      <c r="O57" s="1649"/>
      <c r="P57" s="1649"/>
    </row>
    <row s="1660" customFormat="1" customHeight="1" ht="18.75" hidden="1">
      <c r="A58" s="1805"/>
      <c r="B58" s="1805"/>
      <c r="C58" s="361" t="s">
        <v>1054</v>
      </c>
      <c r="D58" s="2293"/>
      <c r="E58" s="2038"/>
      <c r="F58" s="2202"/>
      <c r="G58" s="2248"/>
      <c r="H58" s="1517"/>
      <c r="I58" s="646" t="s">
        <v>1055</v>
      </c>
      <c r="J58" s="567"/>
      <c r="K58" s="1517"/>
      <c r="L58" s="193"/>
      <c r="M58" s="1998"/>
      <c r="N58" s="322"/>
      <c r="O58" s="1649"/>
      <c r="P58" s="1649"/>
    </row>
    <row s="1660" customFormat="1" customHeight="1" ht="0.75" hidden="1">
      <c r="A59" s="1805"/>
      <c r="B59" s="1805"/>
      <c r="C59" s="361" t="s">
        <v>1060</v>
      </c>
      <c r="D59" s="2293"/>
      <c r="E59" s="2038"/>
      <c r="F59" s="2202"/>
      <c r="G59" s="397"/>
      <c r="H59" s="1517"/>
      <c r="I59" s="646"/>
      <c r="J59" s="567"/>
      <c r="K59" s="1517"/>
      <c r="L59" s="193"/>
      <c r="M59" s="1998"/>
      <c r="N59" s="322"/>
      <c r="O59" s="1649"/>
      <c r="P59" s="1649"/>
    </row>
    <row s="1660" customFormat="1" customHeight="1" ht="18.75" hidden="1">
      <c r="A60" s="1805" t="s">
        <v>238</v>
      </c>
      <c r="B60" s="1805" t="s">
        <v>239</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299</v>
      </c>
      <c r="M60" s="1998"/>
      <c r="N60" s="322"/>
      <c r="O60" s="1649"/>
      <c r="P60" s="1649"/>
    </row>
    <row s="1660" customFormat="1" customHeight="1" ht="18.75" hidden="1">
      <c r="A61" s="1805"/>
      <c r="B61" s="1805"/>
      <c r="C61" s="361" t="s">
        <v>1054</v>
      </c>
      <c r="D61" s="2293"/>
      <c r="E61" s="2038"/>
      <c r="F61" s="2202"/>
      <c r="G61" s="2248"/>
      <c r="H61" s="1517"/>
      <c r="I61" s="646" t="s">
        <v>1055</v>
      </c>
      <c r="J61" s="567"/>
      <c r="K61" s="1517"/>
      <c r="L61" s="193"/>
      <c r="M61" s="1998"/>
      <c r="N61" s="322"/>
      <c r="O61" s="1649"/>
      <c r="P61" s="1649"/>
    </row>
    <row s="1660" customFormat="1" customHeight="1" ht="0.75" hidden="1">
      <c r="A62" s="1805"/>
      <c r="B62" s="1805"/>
      <c r="C62" s="361" t="s">
        <v>1060</v>
      </c>
      <c r="D62" s="2293"/>
      <c r="E62" s="2038"/>
      <c r="F62" s="2202"/>
      <c r="G62" s="397"/>
      <c r="H62" s="1517"/>
      <c r="I62" s="646"/>
      <c r="J62" s="567"/>
      <c r="K62" s="1517"/>
      <c r="L62" s="193"/>
      <c r="M62" s="1998"/>
      <c r="N62" s="322"/>
      <c r="O62" s="1649"/>
      <c r="P62" s="1649"/>
    </row>
    <row s="1660" customFormat="1" customHeight="1" ht="18.75" hidden="1">
      <c r="A63" s="1805" t="s">
        <v>243</v>
      </c>
      <c r="B63" s="1805" t="s">
        <v>244</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299</v>
      </c>
      <c r="M63" s="1998"/>
      <c r="N63" s="322"/>
      <c r="O63" s="1649"/>
      <c r="P63" s="1649"/>
    </row>
    <row s="1660" customFormat="1" customHeight="1" ht="18.75" hidden="1">
      <c r="A64" s="1805"/>
      <c r="B64" s="1805"/>
      <c r="C64" s="361" t="s">
        <v>1054</v>
      </c>
      <c r="D64" s="2293"/>
      <c r="E64" s="2038"/>
      <c r="F64" s="2202"/>
      <c r="G64" s="2248"/>
      <c r="H64" s="1517"/>
      <c r="I64" s="646" t="s">
        <v>1055</v>
      </c>
      <c r="J64" s="567"/>
      <c r="K64" s="1517"/>
      <c r="L64" s="193"/>
      <c r="M64" s="1998"/>
      <c r="N64" s="322"/>
      <c r="O64" s="1649"/>
      <c r="P64" s="1649"/>
    </row>
    <row s="1660" customFormat="1" customHeight="1" ht="0.75" hidden="1">
      <c r="A65" s="1805"/>
      <c r="B65" s="1805"/>
      <c r="C65" s="361" t="s">
        <v>1060</v>
      </c>
      <c r="D65" s="2293"/>
      <c r="E65" s="2038"/>
      <c r="F65" s="2202"/>
      <c r="G65" s="397"/>
      <c r="H65" s="1517"/>
      <c r="I65" s="646"/>
      <c r="J65" s="567"/>
      <c r="K65" s="1517"/>
      <c r="L65" s="193"/>
      <c r="M65" s="1998"/>
      <c r="N65" s="322"/>
      <c r="O65" s="1649"/>
      <c r="P65" s="1649"/>
    </row>
    <row s="1660" customFormat="1" customHeight="1" ht="18.75" hidden="1">
      <c r="A66" s="1805" t="s">
        <v>248</v>
      </c>
      <c r="B66" s="1805" t="s">
        <v>249</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299</v>
      </c>
      <c r="M66" s="1998"/>
      <c r="N66" s="322"/>
      <c r="O66" s="1649"/>
      <c r="P66" s="1649"/>
    </row>
    <row s="1660" customFormat="1" customHeight="1" ht="18.75" hidden="1">
      <c r="A67" s="1805"/>
      <c r="B67" s="1805"/>
      <c r="C67" s="361" t="s">
        <v>1054</v>
      </c>
      <c r="D67" s="2293"/>
      <c r="E67" s="2038"/>
      <c r="F67" s="2202"/>
      <c r="G67" s="2248"/>
      <c r="H67" s="1517"/>
      <c r="I67" s="646" t="s">
        <v>1055</v>
      </c>
      <c r="J67" s="567"/>
      <c r="K67" s="1517"/>
      <c r="L67" s="193"/>
      <c r="M67" s="1998"/>
      <c r="N67" s="322"/>
      <c r="O67" s="1649"/>
      <c r="P67" s="1649"/>
    </row>
    <row s="1660" customFormat="1" customHeight="1" ht="0.75" hidden="1">
      <c r="A68" s="1805"/>
      <c r="B68" s="1805"/>
      <c r="C68" s="361" t="s">
        <v>1060</v>
      </c>
      <c r="D68" s="2293"/>
      <c r="E68" s="2038"/>
      <c r="F68" s="2202"/>
      <c r="G68" s="397"/>
      <c r="H68" s="1517"/>
      <c r="I68" s="646"/>
      <c r="J68" s="567"/>
      <c r="K68" s="1517"/>
      <c r="L68" s="193"/>
      <c r="M68" s="1998"/>
      <c r="N68" s="322"/>
      <c r="O68" s="1649"/>
      <c r="P68" s="1649"/>
    </row>
    <row s="1660" customFormat="1" customHeight="1" ht="18.75" hidden="1">
      <c r="A69" s="1805" t="s">
        <v>253</v>
      </c>
      <c r="B69" s="1805" t="s">
        <v>254</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299</v>
      </c>
      <c r="M69" s="1998"/>
      <c r="N69" s="322"/>
      <c r="O69" s="1649"/>
      <c r="P69" s="1649"/>
    </row>
    <row s="1660" customFormat="1" customHeight="1" ht="18.75" hidden="1">
      <c r="A70" s="1805"/>
      <c r="B70" s="1805"/>
      <c r="C70" s="361" t="s">
        <v>1054</v>
      </c>
      <c r="D70" s="2293"/>
      <c r="E70" s="2038"/>
      <c r="F70" s="2202"/>
      <c r="G70" s="2248"/>
      <c r="H70" s="1517"/>
      <c r="I70" s="646" t="s">
        <v>1055</v>
      </c>
      <c r="J70" s="567"/>
      <c r="K70" s="1517"/>
      <c r="L70" s="193"/>
      <c r="M70" s="1998"/>
      <c r="N70" s="322"/>
      <c r="O70" s="1649"/>
      <c r="P70" s="1649"/>
    </row>
    <row s="1660" customFormat="1" customHeight="1" ht="0.75" hidden="1">
      <c r="A71" s="1805"/>
      <c r="B71" s="1805"/>
      <c r="C71" s="361" t="s">
        <v>1060</v>
      </c>
      <c r="D71" s="2293"/>
      <c r="E71" s="2038"/>
      <c r="F71" s="2202"/>
      <c r="G71" s="397"/>
      <c r="H71" s="1517"/>
      <c r="I71" s="646"/>
      <c r="J71" s="567"/>
      <c r="K71" s="1517"/>
      <c r="L71" s="193"/>
      <c r="M71" s="1998"/>
      <c r="N71" s="322"/>
      <c r="O71" s="1649"/>
      <c r="P71" s="1649"/>
    </row>
    <row s="1660" customFormat="1" customHeight="1" ht="18.75" hidden="1">
      <c r="A72" s="1805" t="s">
        <v>258</v>
      </c>
      <c r="B72" s="1805" t="s">
        <v>259</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299</v>
      </c>
      <c r="M72" s="1998"/>
      <c r="N72" s="322"/>
      <c r="O72" s="1649"/>
      <c r="P72" s="1649"/>
    </row>
    <row s="1660" customFormat="1" customHeight="1" ht="18.75" hidden="1">
      <c r="A73" s="1805"/>
      <c r="B73" s="1805"/>
      <c r="C73" s="361" t="s">
        <v>1054</v>
      </c>
      <c r="D73" s="2293"/>
      <c r="E73" s="2038"/>
      <c r="F73" s="2202"/>
      <c r="G73" s="2248"/>
      <c r="H73" s="1517"/>
      <c r="I73" s="646" t="s">
        <v>1055</v>
      </c>
      <c r="J73" s="567"/>
      <c r="K73" s="1517"/>
      <c r="L73" s="193"/>
      <c r="M73" s="1998"/>
      <c r="N73" s="322"/>
      <c r="O73" s="1649"/>
      <c r="P73" s="1649"/>
    </row>
    <row s="1660" customFormat="1" customHeight="1" ht="0.75" hidden="1">
      <c r="A74" s="1805"/>
      <c r="B74" s="1805"/>
      <c r="C74" s="361" t="s">
        <v>1060</v>
      </c>
      <c r="D74" s="2293"/>
      <c r="E74" s="2038"/>
      <c r="F74" s="2202"/>
      <c r="G74" s="397"/>
      <c r="H74" s="1517"/>
      <c r="I74" s="646"/>
      <c r="J74" s="567"/>
      <c r="K74" s="1517"/>
      <c r="L74" s="193"/>
      <c r="M74" s="1998"/>
      <c r="N74" s="322"/>
      <c r="O74" s="1649"/>
      <c r="P74" s="1649"/>
    </row>
    <row s="1660" customFormat="1" customHeight="1" ht="18.75" hidden="1">
      <c r="A75" s="1805" t="s">
        <v>263</v>
      </c>
      <c r="B75" s="1805" t="s">
        <v>264</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299</v>
      </c>
      <c r="M75" s="1998"/>
      <c r="N75" s="322"/>
      <c r="O75" s="1649"/>
      <c r="P75" s="1649"/>
    </row>
    <row s="1660" customFormat="1" customHeight="1" ht="18.75" hidden="1">
      <c r="A76" s="1805"/>
      <c r="B76" s="1805"/>
      <c r="C76" s="361" t="s">
        <v>1054</v>
      </c>
      <c r="D76" s="2293"/>
      <c r="E76" s="2038"/>
      <c r="F76" s="2202"/>
      <c r="G76" s="2248"/>
      <c r="H76" s="1517"/>
      <c r="I76" s="646" t="s">
        <v>1055</v>
      </c>
      <c r="J76" s="567"/>
      <c r="K76" s="1517"/>
      <c r="L76" s="193"/>
      <c r="M76" s="1998"/>
      <c r="N76" s="322"/>
      <c r="O76" s="1649"/>
      <c r="P76" s="1649"/>
    </row>
    <row s="1660" customFormat="1" customHeight="1" ht="0.75" hidden="1">
      <c r="A77" s="1805"/>
      <c r="B77" s="1805"/>
      <c r="C77" s="361" t="s">
        <v>1060</v>
      </c>
      <c r="D77" s="2293"/>
      <c r="E77" s="2038"/>
      <c r="F77" s="2202"/>
      <c r="G77" s="397"/>
      <c r="H77" s="1517"/>
      <c r="I77" s="646"/>
      <c r="J77" s="567"/>
      <c r="K77" s="1517"/>
      <c r="L77" s="193"/>
      <c r="M77" s="1998"/>
      <c r="N77" s="322"/>
      <c r="O77" s="1649"/>
      <c r="P77" s="1649"/>
    </row>
    <row s="1660" customFormat="1" customHeight="1" ht="18.75" hidden="1">
      <c r="A78" s="1805" t="s">
        <v>268</v>
      </c>
      <c r="B78" s="1805" t="s">
        <v>269</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299</v>
      </c>
      <c r="M78" s="1998"/>
      <c r="N78" s="322"/>
      <c r="O78" s="1649"/>
      <c r="P78" s="1649"/>
    </row>
    <row s="1660" customFormat="1" customHeight="1" ht="18.75" hidden="1">
      <c r="A79" s="1805"/>
      <c r="B79" s="1805"/>
      <c r="C79" s="361" t="s">
        <v>1054</v>
      </c>
      <c r="D79" s="2293"/>
      <c r="E79" s="2038"/>
      <c r="F79" s="2202"/>
      <c r="G79" s="2248"/>
      <c r="H79" s="1517"/>
      <c r="I79" s="646" t="s">
        <v>1055</v>
      </c>
      <c r="J79" s="567"/>
      <c r="K79" s="1517"/>
      <c r="L79" s="193"/>
      <c r="M79" s="1998"/>
      <c r="N79" s="322"/>
      <c r="O79" s="1649"/>
      <c r="P79" s="1649"/>
    </row>
    <row s="1660" customFormat="1" customHeight="1" ht="0.75">
      <c r="A80" s="1805"/>
      <c r="B80" s="1805"/>
      <c r="C80" s="361" t="s">
        <v>1060</v>
      </c>
      <c r="D80" s="2293"/>
      <c r="E80" s="2038"/>
      <c r="F80" s="2202"/>
      <c r="G80" s="397"/>
      <c r="H80" s="1517"/>
      <c r="I80" s="646"/>
      <c r="J80" s="567"/>
      <c r="K80" s="1517"/>
      <c r="L80" s="193"/>
      <c r="M80" s="1998"/>
      <c r="N80" s="322"/>
      <c r="O80" s="1649"/>
      <c r="P80" s="1649"/>
    </row>
    <row customHeight="1" ht="18.75">
      <c r="A81" s="1805"/>
      <c r="B81" s="1805"/>
      <c r="D81" s="368"/>
      <c r="E81" s="127" t="s">
        <v>100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299</v>
      </c>
      <c r="G82" s="177" t="s">
        <v>299</v>
      </c>
      <c r="H82" s="2050" t="s">
        <v>299</v>
      </c>
      <c r="I82" s="2066"/>
      <c r="J82" s="177" t="s">
        <v>299</v>
      </c>
      <c r="K82" s="177" t="s">
        <v>299</v>
      </c>
      <c r="L82" s="398"/>
      <c r="M82" s="333" t="s">
        <v>1061</v>
      </c>
      <c r="N82" s="322"/>
    </row>
    <row customHeight="1" ht="18.75">
      <c r="A83" s="1805"/>
      <c r="B83" s="1805"/>
      <c r="D83" s="368"/>
      <c r="E83" s="127" t="s">
        <v>87</v>
      </c>
      <c r="F83" s="2285" t="s">
        <v>1062</v>
      </c>
      <c r="G83" s="2285"/>
      <c r="H83" s="2285"/>
      <c r="I83" s="2285"/>
      <c r="J83" s="2285"/>
      <c r="K83" s="2285"/>
      <c r="L83" s="2285"/>
      <c r="M83" s="277"/>
      <c r="N83" s="322"/>
    </row>
    <row s="1660" customFormat="1" customHeight="1" ht="60.75" hidden="1">
      <c r="A84" s="1805" t="s">
        <v>157</v>
      </c>
      <c r="B84" s="1805" t="s">
        <v>158</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299</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1056</v>
      </c>
      <c r="D85" s="2293"/>
      <c r="E85" s="2038"/>
      <c r="F85" s="2202"/>
      <c r="G85" s="2248"/>
      <c r="H85" s="1517"/>
      <c r="I85" s="646" t="s">
        <v>1055</v>
      </c>
      <c r="J85" s="567"/>
      <c r="K85" s="1517"/>
      <c r="L85" s="193"/>
      <c r="M85" s="1998"/>
      <c r="N85" s="322"/>
      <c r="O85" s="1649"/>
      <c r="P85" s="1649"/>
    </row>
    <row s="1660" customFormat="1" customHeight="1" ht="0.75" hidden="1">
      <c r="A86" s="1805"/>
      <c r="B86" s="1805"/>
      <c r="C86" s="361" t="s">
        <v>1063</v>
      </c>
      <c r="D86" s="2293"/>
      <c r="E86" s="2038"/>
      <c r="F86" s="2202"/>
      <c r="G86" s="397"/>
      <c r="H86" s="1517"/>
      <c r="I86" s="646"/>
      <c r="J86" s="567"/>
      <c r="K86" s="1517"/>
      <c r="L86" s="193"/>
      <c r="M86" s="1998"/>
      <c r="N86" s="322"/>
      <c r="O86" s="1649"/>
      <c r="P86" s="1649"/>
    </row>
    <row s="1660" customFormat="1" customHeight="1" ht="45" hidden="1">
      <c r="A87" s="1805" t="s">
        <v>163</v>
      </c>
      <c r="B87" s="1805" t="s">
        <v>164</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299</v>
      </c>
      <c r="M87" s="1999"/>
      <c r="N87" s="322"/>
      <c r="O87" s="1649"/>
      <c r="P87" s="1649"/>
    </row>
    <row s="1660" customFormat="1" customHeight="1" ht="18.75" hidden="1">
      <c r="A88" s="1805"/>
      <c r="B88" s="1805"/>
      <c r="C88" s="361" t="s">
        <v>1056</v>
      </c>
      <c r="D88" s="2293"/>
      <c r="E88" s="2038"/>
      <c r="F88" s="2202"/>
      <c r="G88" s="2248"/>
      <c r="H88" s="1517"/>
      <c r="I88" s="646" t="s">
        <v>1055</v>
      </c>
      <c r="J88" s="567"/>
      <c r="K88" s="1517"/>
      <c r="L88" s="193"/>
      <c r="M88" s="1886"/>
      <c r="N88" s="322"/>
      <c r="O88" s="1649"/>
      <c r="P88" s="1649"/>
    </row>
    <row s="1660" customFormat="1" customHeight="1" ht="0.75" hidden="1">
      <c r="A89" s="1805"/>
      <c r="B89" s="1805"/>
      <c r="C89" s="361" t="s">
        <v>1063</v>
      </c>
      <c r="D89" s="2293"/>
      <c r="E89" s="2038"/>
      <c r="F89" s="2202"/>
      <c r="G89" s="397"/>
      <c r="H89" s="1517"/>
      <c r="I89" s="646"/>
      <c r="J89" s="567"/>
      <c r="K89" s="1517"/>
      <c r="L89" s="193"/>
      <c r="M89" s="329"/>
      <c r="N89" s="322"/>
      <c r="O89" s="1649"/>
      <c r="P89" s="1649"/>
    </row>
    <row s="1660" customFormat="1" customHeight="1" ht="45" hidden="1">
      <c r="A90" s="1805" t="s">
        <v>169</v>
      </c>
      <c r="B90" s="1805" t="s">
        <v>170</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299</v>
      </c>
      <c r="M90" s="329"/>
      <c r="N90" s="322"/>
      <c r="O90" s="1649"/>
      <c r="P90" s="1649"/>
    </row>
    <row s="1660" customFormat="1" customHeight="1" ht="18.75" hidden="1">
      <c r="A91" s="1805"/>
      <c r="B91" s="1805"/>
      <c r="C91" s="361" t="s">
        <v>1056</v>
      </c>
      <c r="D91" s="2293"/>
      <c r="E91" s="2038"/>
      <c r="F91" s="2202"/>
      <c r="G91" s="2248"/>
      <c r="H91" s="1517"/>
      <c r="I91" s="646" t="s">
        <v>1055</v>
      </c>
      <c r="J91" s="567"/>
      <c r="K91" s="1517"/>
      <c r="L91" s="193"/>
      <c r="M91" s="329"/>
      <c r="N91" s="322"/>
      <c r="O91" s="1649"/>
      <c r="P91" s="1649"/>
    </row>
    <row s="1660" customFormat="1" customHeight="1" ht="0.75" hidden="1">
      <c r="A92" s="1805"/>
      <c r="B92" s="1805"/>
      <c r="C92" s="361" t="s">
        <v>1063</v>
      </c>
      <c r="D92" s="2293"/>
      <c r="E92" s="2038"/>
      <c r="F92" s="2202"/>
      <c r="G92" s="397"/>
      <c r="H92" s="1517"/>
      <c r="I92" s="646"/>
      <c r="J92" s="567"/>
      <c r="K92" s="1517"/>
      <c r="L92" s="193"/>
      <c r="M92" s="329"/>
      <c r="N92" s="322"/>
      <c r="O92" s="1649"/>
      <c r="P92" s="1649"/>
    </row>
    <row s="1660" customFormat="1" customHeight="1" ht="45" hidden="1">
      <c r="A93" s="1805" t="s">
        <v>175</v>
      </c>
      <c r="B93" s="1805" t="s">
        <v>176</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299</v>
      </c>
      <c r="M93" s="329"/>
      <c r="N93" s="322"/>
      <c r="O93" s="1649"/>
      <c r="P93" s="1649"/>
    </row>
    <row s="1660" customFormat="1" customHeight="1" ht="18.75" hidden="1">
      <c r="A94" s="1805"/>
      <c r="B94" s="1805"/>
      <c r="C94" s="361" t="s">
        <v>1056</v>
      </c>
      <c r="D94" s="2293"/>
      <c r="E94" s="2038"/>
      <c r="F94" s="2202"/>
      <c r="G94" s="2248"/>
      <c r="H94" s="1517"/>
      <c r="I94" s="646" t="s">
        <v>1055</v>
      </c>
      <c r="J94" s="567"/>
      <c r="K94" s="1517"/>
      <c r="L94" s="193"/>
      <c r="M94" s="329"/>
      <c r="N94" s="322"/>
      <c r="O94" s="1649"/>
      <c r="P94" s="1649"/>
    </row>
    <row s="1660" customFormat="1" customHeight="1" ht="0.75" hidden="1">
      <c r="A95" s="1805"/>
      <c r="B95" s="1805"/>
      <c r="C95" s="361" t="s">
        <v>1063</v>
      </c>
      <c r="D95" s="2293"/>
      <c r="E95" s="2038"/>
      <c r="F95" s="2202"/>
      <c r="G95" s="397"/>
      <c r="H95" s="1517"/>
      <c r="I95" s="646"/>
      <c r="J95" s="567"/>
      <c r="K95" s="1517"/>
      <c r="L95" s="193"/>
      <c r="M95" s="329"/>
      <c r="N95" s="322"/>
      <c r="O95" s="1649"/>
      <c r="P95" s="1649"/>
    </row>
    <row s="1660" customFormat="1" customHeight="1" ht="18.75" hidden="1">
      <c r="A96" s="1805" t="s">
        <v>181</v>
      </c>
      <c r="B96" s="1805" t="s">
        <v>182</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299</v>
      </c>
      <c r="M96" s="329"/>
      <c r="N96" s="322"/>
      <c r="O96" s="1649"/>
      <c r="P96" s="1649"/>
    </row>
    <row s="1660" customFormat="1" customHeight="1" ht="18.75" hidden="1">
      <c r="A97" s="1805"/>
      <c r="B97" s="1805"/>
      <c r="C97" s="361" t="s">
        <v>1056</v>
      </c>
      <c r="D97" s="2293"/>
      <c r="E97" s="2038"/>
      <c r="F97" s="2202"/>
      <c r="G97" s="2248"/>
      <c r="H97" s="1517"/>
      <c r="I97" s="646" t="s">
        <v>1055</v>
      </c>
      <c r="J97" s="567"/>
      <c r="K97" s="1517"/>
      <c r="L97" s="193"/>
      <c r="M97" s="329"/>
      <c r="N97" s="322"/>
      <c r="O97" s="1649"/>
      <c r="P97" s="1649"/>
    </row>
    <row s="1660" customFormat="1" customHeight="1" ht="0.75" hidden="1">
      <c r="A98" s="1805"/>
      <c r="B98" s="1805"/>
      <c r="C98" s="361" t="s">
        <v>1063</v>
      </c>
      <c r="D98" s="2293"/>
      <c r="E98" s="2038"/>
      <c r="F98" s="2202"/>
      <c r="G98" s="397"/>
      <c r="H98" s="1517"/>
      <c r="I98" s="646"/>
      <c r="J98" s="567"/>
      <c r="K98" s="1517"/>
      <c r="L98" s="193"/>
      <c r="M98" s="329"/>
      <c r="N98" s="322"/>
      <c r="O98" s="1649"/>
      <c r="P98" s="1649"/>
    </row>
    <row s="1660" customFormat="1" customHeight="1" ht="18.75" hidden="1">
      <c r="A99" s="1805" t="s">
        <v>187</v>
      </c>
      <c r="B99" s="1805" t="s">
        <v>188</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299</v>
      </c>
      <c r="M99" s="329"/>
      <c r="N99" s="322"/>
      <c r="O99" s="1649"/>
      <c r="P99" s="1649"/>
    </row>
    <row s="1660" customFormat="1" customHeight="1" ht="18.75" hidden="1">
      <c r="A100" s="1805"/>
      <c r="B100" s="1805"/>
      <c r="C100" s="361" t="s">
        <v>1056</v>
      </c>
      <c r="D100" s="2293"/>
      <c r="E100" s="2038"/>
      <c r="F100" s="2202"/>
      <c r="G100" s="2248"/>
      <c r="H100" s="1517"/>
      <c r="I100" s="646" t="s">
        <v>1055</v>
      </c>
      <c r="J100" s="567"/>
      <c r="K100" s="1517"/>
      <c r="L100" s="193"/>
      <c r="M100" s="329"/>
      <c r="N100" s="322"/>
      <c r="O100" s="1649"/>
      <c r="P100" s="1649"/>
    </row>
    <row s="1660" customFormat="1" customHeight="1" ht="0.75" hidden="1">
      <c r="A101" s="1805"/>
      <c r="B101" s="1805"/>
      <c r="C101" s="361" t="s">
        <v>1063</v>
      </c>
      <c r="D101" s="2293"/>
      <c r="E101" s="2038"/>
      <c r="F101" s="2202"/>
      <c r="G101" s="397"/>
      <c r="H101" s="1517"/>
      <c r="I101" s="646"/>
      <c r="J101" s="567"/>
      <c r="K101" s="1517"/>
      <c r="L101" s="193"/>
      <c r="M101" s="329"/>
      <c r="N101" s="322"/>
      <c r="O101" s="1649"/>
      <c r="P101" s="1649"/>
    </row>
    <row s="1660" customFormat="1" customHeight="1" ht="18.75" hidden="1">
      <c r="A102" s="1805" t="s">
        <v>193</v>
      </c>
      <c r="B102" s="1805" t="s">
        <v>194</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299</v>
      </c>
      <c r="M102" s="329"/>
      <c r="N102" s="322"/>
      <c r="O102" s="1649"/>
      <c r="P102" s="1649"/>
    </row>
    <row s="1660" customFormat="1" customHeight="1" ht="18.75" hidden="1">
      <c r="A103" s="1805"/>
      <c r="B103" s="1805"/>
      <c r="C103" s="361" t="s">
        <v>1056</v>
      </c>
      <c r="D103" s="2293"/>
      <c r="E103" s="2038"/>
      <c r="F103" s="2202"/>
      <c r="G103" s="2248"/>
      <c r="H103" s="1517"/>
      <c r="I103" s="646" t="s">
        <v>1055</v>
      </c>
      <c r="J103" s="567"/>
      <c r="K103" s="1517"/>
      <c r="L103" s="193"/>
      <c r="M103" s="329"/>
      <c r="N103" s="322"/>
      <c r="O103" s="1649"/>
      <c r="P103" s="1649"/>
    </row>
    <row s="1660" customFormat="1" customHeight="1" ht="0.75" hidden="1">
      <c r="A104" s="1805"/>
      <c r="B104" s="1805"/>
      <c r="C104" s="361" t="s">
        <v>1063</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299</v>
      </c>
      <c r="M105" s="329"/>
      <c r="N105" s="322"/>
      <c r="O105" s="1649"/>
      <c r="P105" s="1649"/>
    </row>
    <row s="1660" customFormat="1" customHeight="1" ht="18.75" hidden="1">
      <c r="A106" s="1805"/>
      <c r="B106" s="1805"/>
      <c r="C106" s="361" t="s">
        <v>1056</v>
      </c>
      <c r="D106" s="2293"/>
      <c r="E106" s="2038"/>
      <c r="F106" s="2202"/>
      <c r="G106" s="2248"/>
      <c r="H106" s="1517"/>
      <c r="I106" s="646" t="s">
        <v>1055</v>
      </c>
      <c r="J106" s="567"/>
      <c r="K106" s="1517"/>
      <c r="L106" s="193"/>
      <c r="M106" s="329"/>
      <c r="N106" s="322"/>
      <c r="O106" s="1649"/>
      <c r="P106" s="1649"/>
    </row>
    <row s="1660" customFormat="1" customHeight="1" ht="0.75" hidden="1">
      <c r="A107" s="1805"/>
      <c r="B107" s="1805"/>
      <c r="C107" s="361" t="s">
        <v>1063</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Тариф на холодную питьевую воду</v>
      </c>
      <c r="H108" s="1887"/>
      <c r="I108" s="1763"/>
      <c r="J108" s="1798"/>
      <c r="K108" s="1803"/>
      <c r="L108" s="1887" t="s">
        <v>299</v>
      </c>
      <c r="M108" s="329"/>
      <c r="N108" s="322"/>
      <c r="O108" s="1649"/>
      <c r="P108" s="1649"/>
    </row>
    <row s="1660" customFormat="1" customHeight="1" ht="18.75" hidden="1">
      <c r="A109" s="1805"/>
      <c r="B109" s="1805"/>
      <c r="C109" s="361" t="s">
        <v>1056</v>
      </c>
      <c r="D109" s="2293"/>
      <c r="E109" s="2038"/>
      <c r="F109" s="2202"/>
      <c r="G109" s="2248"/>
      <c r="H109" s="1517"/>
      <c r="I109" s="646" t="s">
        <v>1055</v>
      </c>
      <c r="J109" s="567"/>
      <c r="K109" s="1517"/>
      <c r="L109" s="193"/>
      <c r="M109" s="329"/>
      <c r="N109" s="322"/>
      <c r="O109" s="1649"/>
      <c r="P109" s="1649"/>
    </row>
    <row s="1660" customFormat="1" customHeight="1" ht="0.75" hidden="1">
      <c r="A110" s="1805"/>
      <c r="B110" s="1805"/>
      <c r="C110" s="361" t="s">
        <v>1063</v>
      </c>
      <c r="D110" s="2293"/>
      <c r="E110" s="2038"/>
      <c r="F110" s="2202"/>
      <c r="G110" s="397"/>
      <c r="H110" s="1517"/>
      <c r="I110" s="646"/>
      <c r="J110" s="567"/>
      <c r="K110" s="1517"/>
      <c r="L110" s="193"/>
      <c r="M110" s="329"/>
      <c r="N110" s="322"/>
      <c r="O110" s="1649"/>
      <c r="P110" s="1649"/>
    </row>
    <row s="1660" customFormat="1" customHeight="1" ht="18.75" hidden="1">
      <c r="A111" s="1805" t="s">
        <v>223</v>
      </c>
      <c r="B111" s="1805" t="s">
        <v>224</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299</v>
      </c>
      <c r="M111" s="329"/>
      <c r="N111" s="322"/>
      <c r="O111" s="1649"/>
      <c r="P111" s="1649"/>
    </row>
    <row s="1660" customFormat="1" customHeight="1" ht="18.75" hidden="1">
      <c r="A112" s="1805"/>
      <c r="B112" s="1805"/>
      <c r="C112" s="361" t="s">
        <v>1056</v>
      </c>
      <c r="D112" s="2293"/>
      <c r="E112" s="2038"/>
      <c r="F112" s="2202"/>
      <c r="G112" s="2248"/>
      <c r="H112" s="1517"/>
      <c r="I112" s="646" t="s">
        <v>1055</v>
      </c>
      <c r="J112" s="567"/>
      <c r="K112" s="1517"/>
      <c r="L112" s="193"/>
      <c r="M112" s="329"/>
      <c r="N112" s="322"/>
      <c r="O112" s="1649"/>
      <c r="P112" s="1649"/>
    </row>
    <row s="1660" customFormat="1" customHeight="1" ht="0.75" hidden="1">
      <c r="A113" s="1805"/>
      <c r="B113" s="1805"/>
      <c r="C113" s="361" t="s">
        <v>1063</v>
      </c>
      <c r="D113" s="2293"/>
      <c r="E113" s="2038"/>
      <c r="F113" s="2202"/>
      <c r="G113" s="397"/>
      <c r="H113" s="1517"/>
      <c r="I113" s="646"/>
      <c r="J113" s="567"/>
      <c r="K113" s="1517"/>
      <c r="L113" s="193"/>
      <c r="M113" s="329"/>
      <c r="N113" s="322"/>
      <c r="O113" s="1649"/>
      <c r="P113" s="1649"/>
    </row>
    <row s="1660" customFormat="1" customHeight="1" ht="18.75" hidden="1">
      <c r="A114" s="1805" t="s">
        <v>228</v>
      </c>
      <c r="B114" s="1805" t="s">
        <v>229</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299</v>
      </c>
      <c r="M114" s="329"/>
      <c r="N114" s="322"/>
      <c r="O114" s="1649"/>
      <c r="P114" s="1649"/>
    </row>
    <row s="1660" customFormat="1" customHeight="1" ht="18.75" hidden="1">
      <c r="A115" s="1805"/>
      <c r="B115" s="1805"/>
      <c r="C115" s="361" t="s">
        <v>1056</v>
      </c>
      <c r="D115" s="2293"/>
      <c r="E115" s="2038"/>
      <c r="F115" s="2202"/>
      <c r="G115" s="2248"/>
      <c r="H115" s="1517"/>
      <c r="I115" s="646" t="s">
        <v>1055</v>
      </c>
      <c r="J115" s="567"/>
      <c r="K115" s="1517"/>
      <c r="L115" s="193"/>
      <c r="M115" s="329"/>
      <c r="N115" s="322"/>
      <c r="O115" s="1649"/>
      <c r="P115" s="1649"/>
    </row>
    <row s="1660" customFormat="1" customHeight="1" ht="0.75" hidden="1">
      <c r="A116" s="1805"/>
      <c r="B116" s="1805"/>
      <c r="C116" s="361" t="s">
        <v>1063</v>
      </c>
      <c r="D116" s="2293"/>
      <c r="E116" s="2038"/>
      <c r="F116" s="2202"/>
      <c r="G116" s="397"/>
      <c r="H116" s="1517"/>
      <c r="I116" s="646"/>
      <c r="J116" s="567"/>
      <c r="K116" s="1517"/>
      <c r="L116" s="193"/>
      <c r="M116" s="329"/>
      <c r="N116" s="322"/>
      <c r="O116" s="1649"/>
      <c r="P116" s="1649"/>
    </row>
    <row s="1660" customFormat="1" customHeight="1" ht="18.75" hidden="1">
      <c r="A117" s="1805" t="s">
        <v>233</v>
      </c>
      <c r="B117" s="1805" t="s">
        <v>234</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299</v>
      </c>
      <c r="M117" s="329"/>
      <c r="N117" s="322"/>
      <c r="O117" s="1649"/>
      <c r="P117" s="1649"/>
    </row>
    <row s="1660" customFormat="1" customHeight="1" ht="18.75" hidden="1">
      <c r="A118" s="1805"/>
      <c r="B118" s="1805"/>
      <c r="C118" s="361" t="s">
        <v>1056</v>
      </c>
      <c r="D118" s="2293"/>
      <c r="E118" s="2038"/>
      <c r="F118" s="2202"/>
      <c r="G118" s="2248"/>
      <c r="H118" s="1517"/>
      <c r="I118" s="646" t="s">
        <v>1055</v>
      </c>
      <c r="J118" s="567"/>
      <c r="K118" s="1517"/>
      <c r="L118" s="193"/>
      <c r="M118" s="329"/>
      <c r="N118" s="322"/>
      <c r="O118" s="1649"/>
      <c r="P118" s="1649"/>
    </row>
    <row s="1660" customFormat="1" customHeight="1" ht="0.75" hidden="1">
      <c r="A119" s="1805"/>
      <c r="B119" s="1805"/>
      <c r="C119" s="361" t="s">
        <v>1063</v>
      </c>
      <c r="D119" s="2293"/>
      <c r="E119" s="2038"/>
      <c r="F119" s="2202"/>
      <c r="G119" s="397"/>
      <c r="H119" s="1517"/>
      <c r="I119" s="646"/>
      <c r="J119" s="567"/>
      <c r="K119" s="1517"/>
      <c r="L119" s="193"/>
      <c r="M119" s="329"/>
      <c r="N119" s="322"/>
      <c r="O119" s="1649"/>
      <c r="P119" s="1649"/>
    </row>
    <row s="1660" customFormat="1" customHeight="1" ht="18.75" hidden="1">
      <c r="A120" s="1805" t="s">
        <v>238</v>
      </c>
      <c r="B120" s="1805" t="s">
        <v>239</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299</v>
      </c>
      <c r="M120" s="329"/>
      <c r="N120" s="322"/>
      <c r="O120" s="1649"/>
      <c r="P120" s="1649"/>
    </row>
    <row s="1660" customFormat="1" customHeight="1" ht="18.75" hidden="1">
      <c r="A121" s="1805"/>
      <c r="B121" s="1805"/>
      <c r="C121" s="361" t="s">
        <v>1056</v>
      </c>
      <c r="D121" s="2293"/>
      <c r="E121" s="2038"/>
      <c r="F121" s="2202"/>
      <c r="G121" s="2248"/>
      <c r="H121" s="1517"/>
      <c r="I121" s="646" t="s">
        <v>1055</v>
      </c>
      <c r="J121" s="567"/>
      <c r="K121" s="1517"/>
      <c r="L121" s="193"/>
      <c r="M121" s="329"/>
      <c r="N121" s="322"/>
      <c r="O121" s="1649"/>
      <c r="P121" s="1649"/>
    </row>
    <row s="1660" customFormat="1" customHeight="1" ht="0.75" hidden="1">
      <c r="A122" s="1805"/>
      <c r="B122" s="1805"/>
      <c r="C122" s="361" t="s">
        <v>1063</v>
      </c>
      <c r="D122" s="2293"/>
      <c r="E122" s="2038"/>
      <c r="F122" s="2202"/>
      <c r="G122" s="397"/>
      <c r="H122" s="1517"/>
      <c r="I122" s="646"/>
      <c r="J122" s="567"/>
      <c r="K122" s="1517"/>
      <c r="L122" s="193"/>
      <c r="M122" s="329"/>
      <c r="N122" s="322"/>
      <c r="O122" s="1649"/>
      <c r="P122" s="1649"/>
    </row>
    <row s="1660" customFormat="1" customHeight="1" ht="18.75" hidden="1">
      <c r="A123" s="1805" t="s">
        <v>243</v>
      </c>
      <c r="B123" s="1805" t="s">
        <v>244</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299</v>
      </c>
      <c r="M123" s="329"/>
      <c r="N123" s="322"/>
      <c r="O123" s="1649"/>
      <c r="P123" s="1649"/>
    </row>
    <row s="1660" customFormat="1" customHeight="1" ht="18.75" hidden="1">
      <c r="A124" s="1805"/>
      <c r="B124" s="1805"/>
      <c r="C124" s="361" t="s">
        <v>1056</v>
      </c>
      <c r="D124" s="2293"/>
      <c r="E124" s="2038"/>
      <c r="F124" s="2202"/>
      <c r="G124" s="2248"/>
      <c r="H124" s="1517"/>
      <c r="I124" s="646" t="s">
        <v>1055</v>
      </c>
      <c r="J124" s="567"/>
      <c r="K124" s="1517"/>
      <c r="L124" s="193"/>
      <c r="M124" s="329"/>
      <c r="N124" s="322"/>
      <c r="O124" s="1649"/>
      <c r="P124" s="1649"/>
    </row>
    <row s="1660" customFormat="1" customHeight="1" ht="0.75" hidden="1">
      <c r="A125" s="1805"/>
      <c r="B125" s="1805"/>
      <c r="C125" s="361" t="s">
        <v>1063</v>
      </c>
      <c r="D125" s="2293"/>
      <c r="E125" s="2038"/>
      <c r="F125" s="2202"/>
      <c r="G125" s="397"/>
      <c r="H125" s="1517"/>
      <c r="I125" s="646"/>
      <c r="J125" s="567"/>
      <c r="K125" s="1517"/>
      <c r="L125" s="193"/>
      <c r="M125" s="329"/>
      <c r="N125" s="322"/>
      <c r="O125" s="1649"/>
      <c r="P125" s="1649"/>
    </row>
    <row s="1660" customFormat="1" customHeight="1" ht="18.75" hidden="1">
      <c r="A126" s="1805" t="s">
        <v>248</v>
      </c>
      <c r="B126" s="1805" t="s">
        <v>249</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299</v>
      </c>
      <c r="M126" s="329"/>
      <c r="N126" s="322"/>
      <c r="O126" s="1649"/>
      <c r="P126" s="1649"/>
    </row>
    <row s="1660" customFormat="1" customHeight="1" ht="18.75" hidden="1">
      <c r="A127" s="1805"/>
      <c r="B127" s="1805"/>
      <c r="C127" s="361" t="s">
        <v>1056</v>
      </c>
      <c r="D127" s="2293"/>
      <c r="E127" s="2038"/>
      <c r="F127" s="2202"/>
      <c r="G127" s="2248"/>
      <c r="H127" s="1517"/>
      <c r="I127" s="646" t="s">
        <v>1055</v>
      </c>
      <c r="J127" s="567"/>
      <c r="K127" s="1517"/>
      <c r="L127" s="193"/>
      <c r="M127" s="329"/>
      <c r="N127" s="322"/>
      <c r="O127" s="1649"/>
      <c r="P127" s="1649"/>
    </row>
    <row s="1660" customFormat="1" customHeight="1" ht="0.75" hidden="1">
      <c r="A128" s="1805"/>
      <c r="B128" s="1805"/>
      <c r="C128" s="361" t="s">
        <v>1063</v>
      </c>
      <c r="D128" s="2293"/>
      <c r="E128" s="2038"/>
      <c r="F128" s="2202"/>
      <c r="G128" s="397"/>
      <c r="H128" s="1517"/>
      <c r="I128" s="646"/>
      <c r="J128" s="567"/>
      <c r="K128" s="1517"/>
      <c r="L128" s="193"/>
      <c r="M128" s="329"/>
      <c r="N128" s="322"/>
      <c r="O128" s="1649"/>
      <c r="P128" s="1649"/>
    </row>
    <row s="1660" customFormat="1" customHeight="1" ht="18.75" hidden="1">
      <c r="A129" s="1805" t="s">
        <v>253</v>
      </c>
      <c r="B129" s="1805" t="s">
        <v>254</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299</v>
      </c>
      <c r="M129" s="329"/>
      <c r="N129" s="322"/>
      <c r="O129" s="1649"/>
      <c r="P129" s="1649"/>
    </row>
    <row s="1660" customFormat="1" customHeight="1" ht="18.75" hidden="1">
      <c r="A130" s="1805"/>
      <c r="B130" s="1805"/>
      <c r="C130" s="361" t="s">
        <v>1056</v>
      </c>
      <c r="D130" s="2293"/>
      <c r="E130" s="2038"/>
      <c r="F130" s="2202"/>
      <c r="G130" s="2248"/>
      <c r="H130" s="1517"/>
      <c r="I130" s="646" t="s">
        <v>1055</v>
      </c>
      <c r="J130" s="567"/>
      <c r="K130" s="1517"/>
      <c r="L130" s="193"/>
      <c r="M130" s="329"/>
      <c r="N130" s="322"/>
      <c r="O130" s="1649"/>
      <c r="P130" s="1649"/>
    </row>
    <row s="1660" customFormat="1" customHeight="1" ht="0.75" hidden="1">
      <c r="A131" s="1805"/>
      <c r="B131" s="1805"/>
      <c r="C131" s="361" t="s">
        <v>1063</v>
      </c>
      <c r="D131" s="2293"/>
      <c r="E131" s="2038"/>
      <c r="F131" s="2202"/>
      <c r="G131" s="397"/>
      <c r="H131" s="1517"/>
      <c r="I131" s="646"/>
      <c r="J131" s="567"/>
      <c r="K131" s="1517"/>
      <c r="L131" s="193"/>
      <c r="M131" s="329"/>
      <c r="N131" s="322"/>
      <c r="O131" s="1649"/>
      <c r="P131" s="1649"/>
    </row>
    <row s="1660" customFormat="1" customHeight="1" ht="18.75" hidden="1">
      <c r="A132" s="1805" t="s">
        <v>258</v>
      </c>
      <c r="B132" s="1805" t="s">
        <v>259</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299</v>
      </c>
      <c r="M132" s="329"/>
      <c r="N132" s="322"/>
      <c r="O132" s="1649"/>
      <c r="P132" s="1649"/>
    </row>
    <row s="1660" customFormat="1" customHeight="1" ht="18.75" hidden="1">
      <c r="A133" s="1805"/>
      <c r="B133" s="1805"/>
      <c r="C133" s="361" t="s">
        <v>1056</v>
      </c>
      <c r="D133" s="2293"/>
      <c r="E133" s="2038"/>
      <c r="F133" s="2202"/>
      <c r="G133" s="2248"/>
      <c r="H133" s="1517"/>
      <c r="I133" s="646" t="s">
        <v>1055</v>
      </c>
      <c r="J133" s="567"/>
      <c r="K133" s="1517"/>
      <c r="L133" s="193"/>
      <c r="M133" s="329"/>
      <c r="N133" s="322"/>
      <c r="O133" s="1649"/>
      <c r="P133" s="1649"/>
    </row>
    <row s="1660" customFormat="1" customHeight="1" ht="0.75" hidden="1">
      <c r="A134" s="1805"/>
      <c r="B134" s="1805"/>
      <c r="C134" s="361" t="s">
        <v>1063</v>
      </c>
      <c r="D134" s="2293"/>
      <c r="E134" s="2038"/>
      <c r="F134" s="2202"/>
      <c r="G134" s="397"/>
      <c r="H134" s="1517"/>
      <c r="I134" s="646"/>
      <c r="J134" s="567"/>
      <c r="K134" s="1517"/>
      <c r="L134" s="193"/>
      <c r="M134" s="329"/>
      <c r="N134" s="322"/>
      <c r="O134" s="1649"/>
      <c r="P134" s="1649"/>
    </row>
    <row s="1660" customFormat="1" customHeight="1" ht="18.75" hidden="1">
      <c r="A135" s="1805" t="s">
        <v>263</v>
      </c>
      <c r="B135" s="1805" t="s">
        <v>264</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299</v>
      </c>
      <c r="M135" s="329"/>
      <c r="N135" s="322"/>
      <c r="O135" s="1649"/>
      <c r="P135" s="1649"/>
    </row>
    <row s="1660" customFormat="1" customHeight="1" ht="18.75" hidden="1">
      <c r="A136" s="1805"/>
      <c r="B136" s="1805"/>
      <c r="C136" s="361" t="s">
        <v>1056</v>
      </c>
      <c r="D136" s="2293"/>
      <c r="E136" s="2038"/>
      <c r="F136" s="2202"/>
      <c r="G136" s="2248"/>
      <c r="H136" s="1517"/>
      <c r="I136" s="646" t="s">
        <v>1055</v>
      </c>
      <c r="J136" s="567"/>
      <c r="K136" s="1517"/>
      <c r="L136" s="193"/>
      <c r="M136" s="329"/>
      <c r="N136" s="322"/>
      <c r="O136" s="1649"/>
      <c r="P136" s="1649"/>
    </row>
    <row s="1660" customFormat="1" customHeight="1" ht="0.75" hidden="1">
      <c r="A137" s="1805"/>
      <c r="B137" s="1805"/>
      <c r="C137" s="361" t="s">
        <v>1063</v>
      </c>
      <c r="D137" s="2293"/>
      <c r="E137" s="2038"/>
      <c r="F137" s="2202"/>
      <c r="G137" s="397"/>
      <c r="H137" s="1517"/>
      <c r="I137" s="646"/>
      <c r="J137" s="567"/>
      <c r="K137" s="1517"/>
      <c r="L137" s="193"/>
      <c r="M137" s="329"/>
      <c r="N137" s="322"/>
      <c r="O137" s="1649"/>
      <c r="P137" s="1649"/>
    </row>
    <row s="1660" customFormat="1" customHeight="1" ht="18.75" hidden="1">
      <c r="A138" s="1805" t="s">
        <v>268</v>
      </c>
      <c r="B138" s="1805" t="s">
        <v>269</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299</v>
      </c>
      <c r="M138" s="329"/>
      <c r="N138" s="322"/>
      <c r="O138" s="1649"/>
      <c r="P138" s="1649"/>
    </row>
    <row s="1660" customFormat="1" customHeight="1" ht="18.75" hidden="1">
      <c r="A139" s="1805"/>
      <c r="B139" s="1805"/>
      <c r="C139" s="361" t="s">
        <v>1056</v>
      </c>
      <c r="D139" s="2293"/>
      <c r="E139" s="2038"/>
      <c r="F139" s="2202"/>
      <c r="G139" s="2248"/>
      <c r="H139" s="1517"/>
      <c r="I139" s="646" t="s">
        <v>1055</v>
      </c>
      <c r="J139" s="567"/>
      <c r="K139" s="1517"/>
      <c r="L139" s="193"/>
      <c r="M139" s="329"/>
      <c r="N139" s="322"/>
      <c r="O139" s="1649"/>
      <c r="P139" s="1649"/>
    </row>
    <row s="1660" customFormat="1" customHeight="1" ht="0.75">
      <c r="A140" s="1805"/>
      <c r="B140" s="1805"/>
      <c r="C140" s="361" t="s">
        <v>1063</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5"/>
      <c r="H141" s="2285"/>
      <c r="I141" s="2285"/>
      <c r="J141" s="2285"/>
      <c r="K141" s="2285"/>
      <c r="L141" s="2285"/>
      <c r="M141" s="277"/>
      <c r="N141" s="322"/>
    </row>
    <row s="1660" customFormat="1" customHeight="1" ht="60.75" hidden="1">
      <c r="A142" s="1805" t="s">
        <v>157</v>
      </c>
      <c r="B142" s="1805" t="s">
        <v>158</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299</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1056</v>
      </c>
      <c r="D143" s="2293"/>
      <c r="E143" s="2038"/>
      <c r="F143" s="2202"/>
      <c r="G143" s="2248"/>
      <c r="H143" s="1517"/>
      <c r="I143" s="646" t="s">
        <v>1055</v>
      </c>
      <c r="J143" s="567"/>
      <c r="K143" s="1517"/>
      <c r="L143" s="193"/>
      <c r="M143" s="1998"/>
      <c r="N143" s="322"/>
      <c r="O143" s="1649"/>
      <c r="P143" s="1649"/>
    </row>
    <row s="1660" customFormat="1" customHeight="1" ht="0.75" hidden="1">
      <c r="A144" s="1805"/>
      <c r="B144" s="1805"/>
      <c r="C144" s="361" t="s">
        <v>1063</v>
      </c>
      <c r="D144" s="2293"/>
      <c r="E144" s="2038"/>
      <c r="F144" s="2202"/>
      <c r="G144" s="397"/>
      <c r="H144" s="1517"/>
      <c r="I144" s="646"/>
      <c r="J144" s="567"/>
      <c r="K144" s="1517"/>
      <c r="L144" s="193"/>
      <c r="M144" s="1998"/>
      <c r="N144" s="322"/>
      <c r="O144" s="1649"/>
      <c r="P144" s="1649"/>
    </row>
    <row s="1660" customFormat="1" customHeight="1" ht="45" hidden="1">
      <c r="A145" s="1805" t="s">
        <v>163</v>
      </c>
      <c r="B145" s="1805" t="s">
        <v>164</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299</v>
      </c>
      <c r="M145" s="1999"/>
      <c r="N145" s="322"/>
      <c r="O145" s="1649"/>
      <c r="P145" s="1649"/>
    </row>
    <row s="1660" customFormat="1" customHeight="1" ht="18.75" hidden="1">
      <c r="A146" s="1805"/>
      <c r="B146" s="1805"/>
      <c r="C146" s="361" t="s">
        <v>1056</v>
      </c>
      <c r="D146" s="2293"/>
      <c r="E146" s="2038"/>
      <c r="F146" s="2202"/>
      <c r="G146" s="2248"/>
      <c r="H146" s="1517"/>
      <c r="I146" s="646" t="s">
        <v>1055</v>
      </c>
      <c r="J146" s="567"/>
      <c r="K146" s="1517"/>
      <c r="L146" s="193"/>
      <c r="M146" s="1886"/>
      <c r="N146" s="322"/>
      <c r="O146" s="1649"/>
      <c r="P146" s="1649"/>
    </row>
    <row s="1660" customFormat="1" customHeight="1" ht="0.75" hidden="1">
      <c r="A147" s="1805"/>
      <c r="B147" s="1805"/>
      <c r="C147" s="361" t="s">
        <v>1063</v>
      </c>
      <c r="D147" s="2293"/>
      <c r="E147" s="2038"/>
      <c r="F147" s="2202"/>
      <c r="G147" s="397"/>
      <c r="H147" s="1517"/>
      <c r="I147" s="646"/>
      <c r="J147" s="567"/>
      <c r="K147" s="1517"/>
      <c r="L147" s="193"/>
      <c r="M147" s="329"/>
      <c r="N147" s="322"/>
      <c r="O147" s="1649"/>
      <c r="P147" s="1649"/>
    </row>
    <row s="1660" customFormat="1" customHeight="1" ht="45" hidden="1">
      <c r="A148" s="1805" t="s">
        <v>169</v>
      </c>
      <c r="B148" s="1805" t="s">
        <v>170</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299</v>
      </c>
      <c r="M148" s="329"/>
      <c r="N148" s="322"/>
      <c r="O148" s="1649"/>
      <c r="P148" s="1649"/>
    </row>
    <row s="1660" customFormat="1" customHeight="1" ht="18.75" hidden="1">
      <c r="A149" s="1805"/>
      <c r="B149" s="1805"/>
      <c r="C149" s="361" t="s">
        <v>1056</v>
      </c>
      <c r="D149" s="2293"/>
      <c r="E149" s="2038"/>
      <c r="F149" s="2202"/>
      <c r="G149" s="2248"/>
      <c r="H149" s="1517"/>
      <c r="I149" s="646" t="s">
        <v>1055</v>
      </c>
      <c r="J149" s="567"/>
      <c r="K149" s="1517"/>
      <c r="L149" s="193"/>
      <c r="M149" s="329"/>
      <c r="N149" s="322"/>
      <c r="O149" s="1649"/>
      <c r="P149" s="1649"/>
    </row>
    <row s="1660" customFormat="1" customHeight="1" ht="0.75" hidden="1">
      <c r="A150" s="1805"/>
      <c r="B150" s="1805"/>
      <c r="C150" s="361" t="s">
        <v>1063</v>
      </c>
      <c r="D150" s="2293"/>
      <c r="E150" s="2038"/>
      <c r="F150" s="2202"/>
      <c r="G150" s="397"/>
      <c r="H150" s="1517"/>
      <c r="I150" s="646"/>
      <c r="J150" s="567"/>
      <c r="K150" s="1517"/>
      <c r="L150" s="193"/>
      <c r="M150" s="329"/>
      <c r="N150" s="322"/>
      <c r="O150" s="1649"/>
      <c r="P150" s="1649"/>
    </row>
    <row s="1660" customFormat="1" customHeight="1" ht="45" hidden="1">
      <c r="A151" s="1805" t="s">
        <v>175</v>
      </c>
      <c r="B151" s="1805" t="s">
        <v>176</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299</v>
      </c>
      <c r="M151" s="329"/>
      <c r="N151" s="322"/>
      <c r="O151" s="1649"/>
      <c r="P151" s="1649"/>
    </row>
    <row s="1660" customFormat="1" customHeight="1" ht="18.75" hidden="1">
      <c r="A152" s="1805"/>
      <c r="B152" s="1805"/>
      <c r="C152" s="361" t="s">
        <v>1056</v>
      </c>
      <c r="D152" s="2293"/>
      <c r="E152" s="2038"/>
      <c r="F152" s="2202"/>
      <c r="G152" s="2248"/>
      <c r="H152" s="1517"/>
      <c r="I152" s="646" t="s">
        <v>1055</v>
      </c>
      <c r="J152" s="567"/>
      <c r="K152" s="1517"/>
      <c r="L152" s="193"/>
      <c r="M152" s="329"/>
      <c r="N152" s="322"/>
      <c r="O152" s="1649"/>
      <c r="P152" s="1649"/>
    </row>
    <row s="1660" customFormat="1" customHeight="1" ht="0.75" hidden="1">
      <c r="A153" s="1805"/>
      <c r="B153" s="1805"/>
      <c r="C153" s="361" t="s">
        <v>1063</v>
      </c>
      <c r="D153" s="2293"/>
      <c r="E153" s="2038"/>
      <c r="F153" s="2202"/>
      <c r="G153" s="397"/>
      <c r="H153" s="1517"/>
      <c r="I153" s="646"/>
      <c r="J153" s="567"/>
      <c r="K153" s="1517"/>
      <c r="L153" s="193"/>
      <c r="M153" s="329"/>
      <c r="N153" s="322"/>
      <c r="O153" s="1649"/>
      <c r="P153" s="1649"/>
    </row>
    <row s="1660" customFormat="1" customHeight="1" ht="18.75" hidden="1">
      <c r="A154" s="1805" t="s">
        <v>181</v>
      </c>
      <c r="B154" s="1805" t="s">
        <v>182</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299</v>
      </c>
      <c r="M154" s="329"/>
      <c r="N154" s="322"/>
      <c r="O154" s="1649"/>
      <c r="P154" s="1649"/>
    </row>
    <row s="1660" customFormat="1" customHeight="1" ht="18.75" hidden="1">
      <c r="A155" s="1805"/>
      <c r="B155" s="1805"/>
      <c r="C155" s="361" t="s">
        <v>1056</v>
      </c>
      <c r="D155" s="2293"/>
      <c r="E155" s="2038"/>
      <c r="F155" s="2202"/>
      <c r="G155" s="2248"/>
      <c r="H155" s="1517"/>
      <c r="I155" s="646" t="s">
        <v>1055</v>
      </c>
      <c r="J155" s="567"/>
      <c r="K155" s="1517"/>
      <c r="L155" s="193"/>
      <c r="M155" s="329"/>
      <c r="N155" s="322"/>
      <c r="O155" s="1649"/>
      <c r="P155" s="1649"/>
    </row>
    <row s="1660" customFormat="1" customHeight="1" ht="0.75" hidden="1">
      <c r="A156" s="1805"/>
      <c r="B156" s="1805"/>
      <c r="C156" s="361" t="s">
        <v>1063</v>
      </c>
      <c r="D156" s="2293"/>
      <c r="E156" s="2038"/>
      <c r="F156" s="2202"/>
      <c r="G156" s="397"/>
      <c r="H156" s="1517"/>
      <c r="I156" s="646"/>
      <c r="J156" s="567"/>
      <c r="K156" s="1517"/>
      <c r="L156" s="193"/>
      <c r="M156" s="329"/>
      <c r="N156" s="322"/>
      <c r="O156" s="1649"/>
      <c r="P156" s="1649"/>
    </row>
    <row s="1660" customFormat="1" customHeight="1" ht="18.75" hidden="1">
      <c r="A157" s="1805" t="s">
        <v>187</v>
      </c>
      <c r="B157" s="1805" t="s">
        <v>188</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299</v>
      </c>
      <c r="M157" s="329"/>
      <c r="N157" s="322"/>
      <c r="O157" s="1649"/>
      <c r="P157" s="1649"/>
    </row>
    <row s="1660" customFormat="1" customHeight="1" ht="18.75" hidden="1">
      <c r="A158" s="1805"/>
      <c r="B158" s="1805"/>
      <c r="C158" s="361" t="s">
        <v>1056</v>
      </c>
      <c r="D158" s="2293"/>
      <c r="E158" s="2038"/>
      <c r="F158" s="2202"/>
      <c r="G158" s="2248"/>
      <c r="H158" s="1517"/>
      <c r="I158" s="646" t="s">
        <v>1055</v>
      </c>
      <c r="J158" s="567"/>
      <c r="K158" s="1517"/>
      <c r="L158" s="193"/>
      <c r="M158" s="329"/>
      <c r="N158" s="322"/>
      <c r="O158" s="1649"/>
      <c r="P158" s="1649"/>
    </row>
    <row s="1660" customFormat="1" customHeight="1" ht="0.75" hidden="1">
      <c r="A159" s="1805"/>
      <c r="B159" s="1805"/>
      <c r="C159" s="361" t="s">
        <v>1063</v>
      </c>
      <c r="D159" s="2293"/>
      <c r="E159" s="2038"/>
      <c r="F159" s="2202"/>
      <c r="G159" s="397"/>
      <c r="H159" s="1517"/>
      <c r="I159" s="646"/>
      <c r="J159" s="567"/>
      <c r="K159" s="1517"/>
      <c r="L159" s="193"/>
      <c r="M159" s="329"/>
      <c r="N159" s="322"/>
      <c r="O159" s="1649"/>
      <c r="P159" s="1649"/>
    </row>
    <row s="1660" customFormat="1" customHeight="1" ht="18.75" hidden="1">
      <c r="A160" s="1805" t="s">
        <v>193</v>
      </c>
      <c r="B160" s="1805" t="s">
        <v>194</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299</v>
      </c>
      <c r="M160" s="329"/>
      <c r="N160" s="322"/>
      <c r="O160" s="1649"/>
      <c r="P160" s="1649"/>
    </row>
    <row s="1660" customFormat="1" customHeight="1" ht="18.75" hidden="1">
      <c r="A161" s="1805"/>
      <c r="B161" s="1805"/>
      <c r="C161" s="361" t="s">
        <v>1056</v>
      </c>
      <c r="D161" s="2293"/>
      <c r="E161" s="2038"/>
      <c r="F161" s="2202"/>
      <c r="G161" s="2248"/>
      <c r="H161" s="1517"/>
      <c r="I161" s="646" t="s">
        <v>1055</v>
      </c>
      <c r="J161" s="567"/>
      <c r="K161" s="1517"/>
      <c r="L161" s="193"/>
      <c r="M161" s="329"/>
      <c r="N161" s="322"/>
      <c r="O161" s="1649"/>
      <c r="P161" s="1649"/>
    </row>
    <row s="1660" customFormat="1" customHeight="1" ht="0.75" hidden="1">
      <c r="A162" s="1805"/>
      <c r="B162" s="1805"/>
      <c r="C162" s="361" t="s">
        <v>1063</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299</v>
      </c>
      <c r="M163" s="329"/>
      <c r="N163" s="322"/>
      <c r="O163" s="1649"/>
      <c r="P163" s="1649"/>
    </row>
    <row s="1660" customFormat="1" customHeight="1" ht="18.75" hidden="1">
      <c r="A164" s="1805"/>
      <c r="B164" s="1805"/>
      <c r="C164" s="361" t="s">
        <v>1056</v>
      </c>
      <c r="D164" s="2293"/>
      <c r="E164" s="2038"/>
      <c r="F164" s="2202"/>
      <c r="G164" s="2248"/>
      <c r="H164" s="1517"/>
      <c r="I164" s="646" t="s">
        <v>1055</v>
      </c>
      <c r="J164" s="567"/>
      <c r="K164" s="1517"/>
      <c r="L164" s="193"/>
      <c r="M164" s="329"/>
      <c r="N164" s="322"/>
      <c r="O164" s="1649"/>
      <c r="P164" s="1649"/>
    </row>
    <row s="1660" customFormat="1" customHeight="1" ht="0.75" hidden="1">
      <c r="A165" s="1805"/>
      <c r="B165" s="1805"/>
      <c r="C165" s="361" t="s">
        <v>1063</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Тариф на холодную питьевую воду</v>
      </c>
      <c r="H166" s="1887"/>
      <c r="I166" s="1763"/>
      <c r="J166" s="1798"/>
      <c r="K166" s="1803"/>
      <c r="L166" s="1887" t="s">
        <v>299</v>
      </c>
      <c r="M166" s="329"/>
      <c r="N166" s="322"/>
      <c r="O166" s="1649"/>
      <c r="P166" s="1649"/>
    </row>
    <row s="1660" customFormat="1" customHeight="1" ht="18.75" hidden="1">
      <c r="A167" s="1805"/>
      <c r="B167" s="1805"/>
      <c r="C167" s="361" t="s">
        <v>1056</v>
      </c>
      <c r="D167" s="2293"/>
      <c r="E167" s="2038"/>
      <c r="F167" s="2202"/>
      <c r="G167" s="2248"/>
      <c r="H167" s="1517"/>
      <c r="I167" s="646" t="s">
        <v>1055</v>
      </c>
      <c r="J167" s="567"/>
      <c r="K167" s="1517"/>
      <c r="L167" s="193"/>
      <c r="M167" s="329"/>
      <c r="N167" s="322"/>
      <c r="O167" s="1649"/>
      <c r="P167" s="1649"/>
    </row>
    <row s="1660" customFormat="1" customHeight="1" ht="0.75" hidden="1">
      <c r="A168" s="1805"/>
      <c r="B168" s="1805"/>
      <c r="C168" s="361" t="s">
        <v>1063</v>
      </c>
      <c r="D168" s="2293"/>
      <c r="E168" s="2038"/>
      <c r="F168" s="2202"/>
      <c r="G168" s="397"/>
      <c r="H168" s="1517"/>
      <c r="I168" s="646"/>
      <c r="J168" s="567"/>
      <c r="K168" s="1517"/>
      <c r="L168" s="193"/>
      <c r="M168" s="329"/>
      <c r="N168" s="322"/>
      <c r="O168" s="1649"/>
      <c r="P168" s="1649"/>
    </row>
    <row s="1660" customFormat="1" customHeight="1" ht="18.75" hidden="1">
      <c r="A169" s="1805" t="s">
        <v>223</v>
      </c>
      <c r="B169" s="1805" t="s">
        <v>224</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299</v>
      </c>
      <c r="M169" s="329"/>
      <c r="N169" s="322"/>
      <c r="O169" s="1649"/>
      <c r="P169" s="1649"/>
    </row>
    <row s="1660" customFormat="1" customHeight="1" ht="18.75" hidden="1">
      <c r="A170" s="1805"/>
      <c r="B170" s="1805"/>
      <c r="C170" s="361" t="s">
        <v>1056</v>
      </c>
      <c r="D170" s="2293"/>
      <c r="E170" s="2038"/>
      <c r="F170" s="2202"/>
      <c r="G170" s="2248"/>
      <c r="H170" s="1517"/>
      <c r="I170" s="646" t="s">
        <v>1055</v>
      </c>
      <c r="J170" s="567"/>
      <c r="K170" s="1517"/>
      <c r="L170" s="193"/>
      <c r="M170" s="329"/>
      <c r="N170" s="322"/>
      <c r="O170" s="1649"/>
      <c r="P170" s="1649"/>
    </row>
    <row s="1660" customFormat="1" customHeight="1" ht="0.75" hidden="1">
      <c r="A171" s="1805"/>
      <c r="B171" s="1805"/>
      <c r="C171" s="361" t="s">
        <v>1063</v>
      </c>
      <c r="D171" s="2293"/>
      <c r="E171" s="2038"/>
      <c r="F171" s="2202"/>
      <c r="G171" s="397"/>
      <c r="H171" s="1517"/>
      <c r="I171" s="646"/>
      <c r="J171" s="567"/>
      <c r="K171" s="1517"/>
      <c r="L171" s="193"/>
      <c r="M171" s="329"/>
      <c r="N171" s="322"/>
      <c r="O171" s="1649"/>
      <c r="P171" s="1649"/>
    </row>
    <row s="1660" customFormat="1" customHeight="1" ht="18.75" hidden="1">
      <c r="A172" s="1805" t="s">
        <v>228</v>
      </c>
      <c r="B172" s="1805" t="s">
        <v>229</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299</v>
      </c>
      <c r="M172" s="329"/>
      <c r="N172" s="322"/>
      <c r="O172" s="1649"/>
      <c r="P172" s="1649"/>
    </row>
    <row s="1660" customFormat="1" customHeight="1" ht="18.75" hidden="1">
      <c r="A173" s="1805"/>
      <c r="B173" s="1805"/>
      <c r="C173" s="361" t="s">
        <v>1056</v>
      </c>
      <c r="D173" s="2293"/>
      <c r="E173" s="2038"/>
      <c r="F173" s="2202"/>
      <c r="G173" s="2248"/>
      <c r="H173" s="1517"/>
      <c r="I173" s="646" t="s">
        <v>1055</v>
      </c>
      <c r="J173" s="567"/>
      <c r="K173" s="1517"/>
      <c r="L173" s="193"/>
      <c r="M173" s="329"/>
      <c r="N173" s="322"/>
      <c r="O173" s="1649"/>
      <c r="P173" s="1649"/>
    </row>
    <row s="1660" customFormat="1" customHeight="1" ht="0.75" hidden="1">
      <c r="A174" s="1805"/>
      <c r="B174" s="1805"/>
      <c r="C174" s="361" t="s">
        <v>1063</v>
      </c>
      <c r="D174" s="2293"/>
      <c r="E174" s="2038"/>
      <c r="F174" s="2202"/>
      <c r="G174" s="397"/>
      <c r="H174" s="1517"/>
      <c r="I174" s="646"/>
      <c r="J174" s="567"/>
      <c r="K174" s="1517"/>
      <c r="L174" s="193"/>
      <c r="M174" s="329"/>
      <c r="N174" s="322"/>
      <c r="O174" s="1649"/>
      <c r="P174" s="1649"/>
    </row>
    <row s="1660" customFormat="1" customHeight="1" ht="18.75" hidden="1">
      <c r="A175" s="1805" t="s">
        <v>233</v>
      </c>
      <c r="B175" s="1805" t="s">
        <v>234</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299</v>
      </c>
      <c r="M175" s="329"/>
      <c r="N175" s="322"/>
      <c r="O175" s="1649"/>
      <c r="P175" s="1649"/>
    </row>
    <row s="1660" customFormat="1" customHeight="1" ht="18.75" hidden="1">
      <c r="A176" s="1805"/>
      <c r="B176" s="1805"/>
      <c r="C176" s="361" t="s">
        <v>1056</v>
      </c>
      <c r="D176" s="2293"/>
      <c r="E176" s="2038"/>
      <c r="F176" s="2202"/>
      <c r="G176" s="2248"/>
      <c r="H176" s="1517"/>
      <c r="I176" s="646" t="s">
        <v>1055</v>
      </c>
      <c r="J176" s="567"/>
      <c r="K176" s="1517"/>
      <c r="L176" s="193"/>
      <c r="M176" s="329"/>
      <c r="N176" s="322"/>
      <c r="O176" s="1649"/>
      <c r="P176" s="1649"/>
    </row>
    <row s="1660" customFormat="1" customHeight="1" ht="0.75" hidden="1">
      <c r="A177" s="1805"/>
      <c r="B177" s="1805"/>
      <c r="C177" s="361" t="s">
        <v>1063</v>
      </c>
      <c r="D177" s="2293"/>
      <c r="E177" s="2038"/>
      <c r="F177" s="2202"/>
      <c r="G177" s="397"/>
      <c r="H177" s="1517"/>
      <c r="I177" s="646"/>
      <c r="J177" s="567"/>
      <c r="K177" s="1517"/>
      <c r="L177" s="193"/>
      <c r="M177" s="329"/>
      <c r="N177" s="322"/>
      <c r="O177" s="1649"/>
      <c r="P177" s="1649"/>
    </row>
    <row s="1660" customFormat="1" customHeight="1" ht="18.75" hidden="1">
      <c r="A178" s="1805" t="s">
        <v>238</v>
      </c>
      <c r="B178" s="1805" t="s">
        <v>239</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299</v>
      </c>
      <c r="M178" s="329"/>
      <c r="N178" s="322"/>
      <c r="O178" s="1649"/>
      <c r="P178" s="1649"/>
    </row>
    <row s="1660" customFormat="1" customHeight="1" ht="18.75" hidden="1">
      <c r="A179" s="1805"/>
      <c r="B179" s="1805"/>
      <c r="C179" s="361" t="s">
        <v>1056</v>
      </c>
      <c r="D179" s="2293"/>
      <c r="E179" s="2038"/>
      <c r="F179" s="2202"/>
      <c r="G179" s="2248"/>
      <c r="H179" s="1517"/>
      <c r="I179" s="646" t="s">
        <v>1055</v>
      </c>
      <c r="J179" s="567"/>
      <c r="K179" s="1517"/>
      <c r="L179" s="193"/>
      <c r="M179" s="329"/>
      <c r="N179" s="322"/>
      <c r="O179" s="1649"/>
      <c r="P179" s="1649"/>
    </row>
    <row s="1660" customFormat="1" customHeight="1" ht="0.75" hidden="1">
      <c r="A180" s="1805"/>
      <c r="B180" s="1805"/>
      <c r="C180" s="361" t="s">
        <v>1063</v>
      </c>
      <c r="D180" s="2293"/>
      <c r="E180" s="2038"/>
      <c r="F180" s="2202"/>
      <c r="G180" s="397"/>
      <c r="H180" s="1517"/>
      <c r="I180" s="646"/>
      <c r="J180" s="567"/>
      <c r="K180" s="1517"/>
      <c r="L180" s="193"/>
      <c r="M180" s="329"/>
      <c r="N180" s="322"/>
      <c r="O180" s="1649"/>
      <c r="P180" s="1649"/>
    </row>
    <row s="1660" customFormat="1" customHeight="1" ht="18.75" hidden="1">
      <c r="A181" s="1805" t="s">
        <v>243</v>
      </c>
      <c r="B181" s="1805" t="s">
        <v>244</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299</v>
      </c>
      <c r="M181" s="329"/>
      <c r="N181" s="322"/>
      <c r="O181" s="1649"/>
      <c r="P181" s="1649"/>
    </row>
    <row s="1660" customFormat="1" customHeight="1" ht="18.75" hidden="1">
      <c r="A182" s="1805"/>
      <c r="B182" s="1805"/>
      <c r="C182" s="361" t="s">
        <v>1056</v>
      </c>
      <c r="D182" s="2293"/>
      <c r="E182" s="2038"/>
      <c r="F182" s="2202"/>
      <c r="G182" s="2248"/>
      <c r="H182" s="1517"/>
      <c r="I182" s="646" t="s">
        <v>1055</v>
      </c>
      <c r="J182" s="567"/>
      <c r="K182" s="1517"/>
      <c r="L182" s="193"/>
      <c r="M182" s="329"/>
      <c r="N182" s="322"/>
      <c r="O182" s="1649"/>
      <c r="P182" s="1649"/>
    </row>
    <row s="1660" customFormat="1" customHeight="1" ht="0.75" hidden="1">
      <c r="A183" s="1805"/>
      <c r="B183" s="1805"/>
      <c r="C183" s="361" t="s">
        <v>1063</v>
      </c>
      <c r="D183" s="2293"/>
      <c r="E183" s="2038"/>
      <c r="F183" s="2202"/>
      <c r="G183" s="397"/>
      <c r="H183" s="1517"/>
      <c r="I183" s="646"/>
      <c r="J183" s="567"/>
      <c r="K183" s="1517"/>
      <c r="L183" s="193"/>
      <c r="M183" s="329"/>
      <c r="N183" s="322"/>
      <c r="O183" s="1649"/>
      <c r="P183" s="1649"/>
    </row>
    <row s="1660" customFormat="1" customHeight="1" ht="18.75" hidden="1">
      <c r="A184" s="1805" t="s">
        <v>248</v>
      </c>
      <c r="B184" s="1805" t="s">
        <v>249</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299</v>
      </c>
      <c r="M184" s="329"/>
      <c r="N184" s="322"/>
      <c r="O184" s="1649"/>
      <c r="P184" s="1649"/>
    </row>
    <row s="1660" customFormat="1" customHeight="1" ht="18.75" hidden="1">
      <c r="A185" s="1805"/>
      <c r="B185" s="1805"/>
      <c r="C185" s="361" t="s">
        <v>1056</v>
      </c>
      <c r="D185" s="2293"/>
      <c r="E185" s="2038"/>
      <c r="F185" s="2202"/>
      <c r="G185" s="2248"/>
      <c r="H185" s="1517"/>
      <c r="I185" s="646" t="s">
        <v>1055</v>
      </c>
      <c r="J185" s="567"/>
      <c r="K185" s="1517"/>
      <c r="L185" s="193"/>
      <c r="M185" s="329"/>
      <c r="N185" s="322"/>
      <c r="O185" s="1649"/>
      <c r="P185" s="1649"/>
    </row>
    <row s="1660" customFormat="1" customHeight="1" ht="0.75" hidden="1">
      <c r="A186" s="1805"/>
      <c r="B186" s="1805"/>
      <c r="C186" s="361" t="s">
        <v>1063</v>
      </c>
      <c r="D186" s="2293"/>
      <c r="E186" s="2038"/>
      <c r="F186" s="2202"/>
      <c r="G186" s="397"/>
      <c r="H186" s="1517"/>
      <c r="I186" s="646"/>
      <c r="J186" s="567"/>
      <c r="K186" s="1517"/>
      <c r="L186" s="193"/>
      <c r="M186" s="329"/>
      <c r="N186" s="322"/>
      <c r="O186" s="1649"/>
      <c r="P186" s="1649"/>
    </row>
    <row s="1660" customFormat="1" customHeight="1" ht="18.75" hidden="1">
      <c r="A187" s="1805" t="s">
        <v>253</v>
      </c>
      <c r="B187" s="1805" t="s">
        <v>254</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299</v>
      </c>
      <c r="M187" s="329"/>
      <c r="N187" s="322"/>
      <c r="O187" s="1649"/>
      <c r="P187" s="1649"/>
    </row>
    <row s="1660" customFormat="1" customHeight="1" ht="18.75" hidden="1">
      <c r="A188" s="1805"/>
      <c r="B188" s="1805"/>
      <c r="C188" s="361" t="s">
        <v>1056</v>
      </c>
      <c r="D188" s="2293"/>
      <c r="E188" s="2038"/>
      <c r="F188" s="2202"/>
      <c r="G188" s="2248"/>
      <c r="H188" s="1517"/>
      <c r="I188" s="646" t="s">
        <v>1055</v>
      </c>
      <c r="J188" s="567"/>
      <c r="K188" s="1517"/>
      <c r="L188" s="193"/>
      <c r="M188" s="329"/>
      <c r="N188" s="322"/>
      <c r="O188" s="1649"/>
      <c r="P188" s="1649"/>
    </row>
    <row s="1660" customFormat="1" customHeight="1" ht="0.75" hidden="1">
      <c r="A189" s="1805"/>
      <c r="B189" s="1805"/>
      <c r="C189" s="361" t="s">
        <v>1063</v>
      </c>
      <c r="D189" s="2293"/>
      <c r="E189" s="2038"/>
      <c r="F189" s="2202"/>
      <c r="G189" s="397"/>
      <c r="H189" s="1517"/>
      <c r="I189" s="646"/>
      <c r="J189" s="567"/>
      <c r="K189" s="1517"/>
      <c r="L189" s="193"/>
      <c r="M189" s="329"/>
      <c r="N189" s="322"/>
      <c r="O189" s="1649"/>
      <c r="P189" s="1649"/>
    </row>
    <row s="1660" customFormat="1" customHeight="1" ht="18.75" hidden="1">
      <c r="A190" s="1805" t="s">
        <v>258</v>
      </c>
      <c r="B190" s="1805" t="s">
        <v>259</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299</v>
      </c>
      <c r="M190" s="329"/>
      <c r="N190" s="322"/>
      <c r="O190" s="1649"/>
      <c r="P190" s="1649"/>
    </row>
    <row s="1660" customFormat="1" customHeight="1" ht="18.75" hidden="1">
      <c r="A191" s="1805"/>
      <c r="B191" s="1805"/>
      <c r="C191" s="361" t="s">
        <v>1056</v>
      </c>
      <c r="D191" s="2293"/>
      <c r="E191" s="2038"/>
      <c r="F191" s="2202"/>
      <c r="G191" s="2248"/>
      <c r="H191" s="1517"/>
      <c r="I191" s="646" t="s">
        <v>1055</v>
      </c>
      <c r="J191" s="567"/>
      <c r="K191" s="1517"/>
      <c r="L191" s="193"/>
      <c r="M191" s="329"/>
      <c r="N191" s="322"/>
      <c r="O191" s="1649"/>
      <c r="P191" s="1649"/>
    </row>
    <row s="1660" customFormat="1" customHeight="1" ht="0.75" hidden="1">
      <c r="A192" s="1805"/>
      <c r="B192" s="1805"/>
      <c r="C192" s="361" t="s">
        <v>1063</v>
      </c>
      <c r="D192" s="2293"/>
      <c r="E192" s="2038"/>
      <c r="F192" s="2202"/>
      <c r="G192" s="397"/>
      <c r="H192" s="1517"/>
      <c r="I192" s="646"/>
      <c r="J192" s="567"/>
      <c r="K192" s="1517"/>
      <c r="L192" s="193"/>
      <c r="M192" s="329"/>
      <c r="N192" s="322"/>
      <c r="O192" s="1649"/>
      <c r="P192" s="1649"/>
    </row>
    <row s="1660" customFormat="1" customHeight="1" ht="18.75" hidden="1">
      <c r="A193" s="1805" t="s">
        <v>263</v>
      </c>
      <c r="B193" s="1805" t="s">
        <v>264</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299</v>
      </c>
      <c r="M193" s="329"/>
      <c r="N193" s="322"/>
      <c r="O193" s="1649"/>
      <c r="P193" s="1649"/>
    </row>
    <row s="1660" customFormat="1" customHeight="1" ht="18.75" hidden="1">
      <c r="A194" s="1805"/>
      <c r="B194" s="1805"/>
      <c r="C194" s="361" t="s">
        <v>1056</v>
      </c>
      <c r="D194" s="2293"/>
      <c r="E194" s="2038"/>
      <c r="F194" s="2202"/>
      <c r="G194" s="2248"/>
      <c r="H194" s="1517"/>
      <c r="I194" s="646" t="s">
        <v>1055</v>
      </c>
      <c r="J194" s="567"/>
      <c r="K194" s="1517"/>
      <c r="L194" s="193"/>
      <c r="M194" s="329"/>
      <c r="N194" s="322"/>
      <c r="O194" s="1649"/>
      <c r="P194" s="1649"/>
    </row>
    <row s="1660" customFormat="1" customHeight="1" ht="0.75" hidden="1">
      <c r="A195" s="1805"/>
      <c r="B195" s="1805"/>
      <c r="C195" s="361" t="s">
        <v>1063</v>
      </c>
      <c r="D195" s="2293"/>
      <c r="E195" s="2038"/>
      <c r="F195" s="2202"/>
      <c r="G195" s="397"/>
      <c r="H195" s="1517"/>
      <c r="I195" s="646"/>
      <c r="J195" s="567"/>
      <c r="K195" s="1517"/>
      <c r="L195" s="193"/>
      <c r="M195" s="329"/>
      <c r="N195" s="322"/>
      <c r="O195" s="1649"/>
      <c r="P195" s="1649"/>
    </row>
    <row s="1660" customFormat="1" customHeight="1" ht="18.75" hidden="1">
      <c r="A196" s="1805" t="s">
        <v>268</v>
      </c>
      <c r="B196" s="1805" t="s">
        <v>269</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299</v>
      </c>
      <c r="M196" s="329"/>
      <c r="N196" s="322"/>
      <c r="O196" s="1649"/>
      <c r="P196" s="1649"/>
    </row>
    <row s="1660" customFormat="1" customHeight="1" ht="18.75" hidden="1">
      <c r="A197" s="1805"/>
      <c r="B197" s="1805"/>
      <c r="C197" s="361" t="s">
        <v>1056</v>
      </c>
      <c r="D197" s="2293"/>
      <c r="E197" s="2038"/>
      <c r="F197" s="2202"/>
      <c r="G197" s="2248"/>
      <c r="H197" s="1517"/>
      <c r="I197" s="646" t="s">
        <v>1055</v>
      </c>
      <c r="J197" s="567"/>
      <c r="K197" s="1517"/>
      <c r="L197" s="193"/>
      <c r="M197" s="329"/>
      <c r="N197" s="322"/>
      <c r="O197" s="1649"/>
      <c r="P197" s="1649"/>
    </row>
    <row s="1660" customFormat="1" customHeight="1" ht="0.75">
      <c r="A198" s="1805"/>
      <c r="B198" s="1805"/>
      <c r="C198" s="361" t="s">
        <v>1063</v>
      </c>
      <c r="D198" s="2293"/>
      <c r="E198" s="2038"/>
      <c r="F198" s="2202"/>
      <c r="G198" s="397"/>
      <c r="H198" s="1517"/>
      <c r="I198" s="646"/>
      <c r="J198" s="567"/>
      <c r="K198" s="1517"/>
      <c r="L198" s="193"/>
      <c r="M198" s="329"/>
      <c r="N198" s="322"/>
      <c r="O198" s="1649"/>
      <c r="P198" s="1649"/>
    </row>
    <row customHeight="1" ht="26.25">
      <c r="A199" s="1805"/>
      <c r="B199" s="1805"/>
      <c r="D199" s="368"/>
      <c r="E199" s="127" t="s">
        <v>113</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157</v>
      </c>
      <c r="B200" s="1805" t="s">
        <v>158</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299</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1056</v>
      </c>
      <c r="D201" s="2293"/>
      <c r="E201" s="2038"/>
      <c r="F201" s="2202"/>
      <c r="G201" s="2248"/>
      <c r="H201" s="1517"/>
      <c r="I201" s="646" t="s">
        <v>1055</v>
      </c>
      <c r="J201" s="567"/>
      <c r="K201" s="1517"/>
      <c r="L201" s="193"/>
      <c r="M201" s="1998"/>
      <c r="N201" s="322"/>
      <c r="O201" s="1649"/>
      <c r="P201" s="1649"/>
    </row>
    <row s="1660" customFormat="1" customHeight="1" ht="0.75" hidden="1">
      <c r="A202" s="1805"/>
      <c r="B202" s="1805"/>
      <c r="C202" s="361" t="s">
        <v>1063</v>
      </c>
      <c r="D202" s="2293"/>
      <c r="E202" s="2038"/>
      <c r="F202" s="2202"/>
      <c r="G202" s="397"/>
      <c r="H202" s="1517"/>
      <c r="I202" s="646"/>
      <c r="J202" s="567"/>
      <c r="K202" s="1517"/>
      <c r="L202" s="193"/>
      <c r="M202" s="1998"/>
      <c r="N202" s="322"/>
      <c r="O202" s="1649"/>
      <c r="P202" s="1649"/>
    </row>
    <row s="1660" customFormat="1" customHeight="1" ht="45" hidden="1">
      <c r="A203" s="1805" t="s">
        <v>163</v>
      </c>
      <c r="B203" s="1805" t="s">
        <v>164</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299</v>
      </c>
      <c r="M203" s="1999"/>
      <c r="N203" s="322"/>
      <c r="O203" s="1649"/>
      <c r="P203" s="1649"/>
    </row>
    <row s="1660" customFormat="1" customHeight="1" ht="18.75" hidden="1">
      <c r="A204" s="1805"/>
      <c r="B204" s="1805"/>
      <c r="C204" s="361" t="s">
        <v>1056</v>
      </c>
      <c r="D204" s="2293"/>
      <c r="E204" s="2038"/>
      <c r="F204" s="2202"/>
      <c r="G204" s="2248"/>
      <c r="H204" s="1517"/>
      <c r="I204" s="646" t="s">
        <v>1055</v>
      </c>
      <c r="J204" s="567"/>
      <c r="K204" s="1517"/>
      <c r="L204" s="193"/>
      <c r="M204" s="1886"/>
      <c r="N204" s="322"/>
      <c r="O204" s="1649"/>
      <c r="P204" s="1649"/>
    </row>
    <row s="1660" customFormat="1" customHeight="1" ht="0.75" hidden="1">
      <c r="A205" s="1805"/>
      <c r="B205" s="1805"/>
      <c r="C205" s="361" t="s">
        <v>1063</v>
      </c>
      <c r="D205" s="2293"/>
      <c r="E205" s="2038"/>
      <c r="F205" s="2202"/>
      <c r="G205" s="397"/>
      <c r="H205" s="1517"/>
      <c r="I205" s="646"/>
      <c r="J205" s="567"/>
      <c r="K205" s="1517"/>
      <c r="L205" s="193"/>
      <c r="M205" s="329"/>
      <c r="N205" s="322"/>
      <c r="O205" s="1649"/>
      <c r="P205" s="1649"/>
    </row>
    <row s="1660" customFormat="1" customHeight="1" ht="45" hidden="1">
      <c r="A206" s="1805" t="s">
        <v>169</v>
      </c>
      <c r="B206" s="1805" t="s">
        <v>170</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299</v>
      </c>
      <c r="M206" s="329"/>
      <c r="N206" s="322"/>
      <c r="O206" s="1649"/>
      <c r="P206" s="1649"/>
    </row>
    <row s="1660" customFormat="1" customHeight="1" ht="18.75" hidden="1">
      <c r="A207" s="1805"/>
      <c r="B207" s="1805"/>
      <c r="C207" s="361" t="s">
        <v>1056</v>
      </c>
      <c r="D207" s="2293"/>
      <c r="E207" s="2038"/>
      <c r="F207" s="2202"/>
      <c r="G207" s="2248"/>
      <c r="H207" s="1517"/>
      <c r="I207" s="646" t="s">
        <v>1055</v>
      </c>
      <c r="J207" s="567"/>
      <c r="K207" s="1517"/>
      <c r="L207" s="193"/>
      <c r="M207" s="329"/>
      <c r="N207" s="322"/>
      <c r="O207" s="1649"/>
      <c r="P207" s="1649"/>
    </row>
    <row s="1660" customFormat="1" customHeight="1" ht="0.75" hidden="1">
      <c r="A208" s="1805"/>
      <c r="B208" s="1805"/>
      <c r="C208" s="361" t="s">
        <v>1063</v>
      </c>
      <c r="D208" s="2293"/>
      <c r="E208" s="2038"/>
      <c r="F208" s="2202"/>
      <c r="G208" s="397"/>
      <c r="H208" s="1517"/>
      <c r="I208" s="646"/>
      <c r="J208" s="567"/>
      <c r="K208" s="1517"/>
      <c r="L208" s="193"/>
      <c r="M208" s="329"/>
      <c r="N208" s="322"/>
      <c r="O208" s="1649"/>
      <c r="P208" s="1649"/>
    </row>
    <row s="1660" customFormat="1" customHeight="1" ht="45" hidden="1">
      <c r="A209" s="1805" t="s">
        <v>175</v>
      </c>
      <c r="B209" s="1805" t="s">
        <v>176</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299</v>
      </c>
      <c r="M209" s="329"/>
      <c r="N209" s="322"/>
      <c r="O209" s="1649"/>
      <c r="P209" s="1649"/>
    </row>
    <row s="1660" customFormat="1" customHeight="1" ht="18.75" hidden="1">
      <c r="A210" s="1805"/>
      <c r="B210" s="1805"/>
      <c r="C210" s="361" t="s">
        <v>1056</v>
      </c>
      <c r="D210" s="2293"/>
      <c r="E210" s="2038"/>
      <c r="F210" s="2202"/>
      <c r="G210" s="2248"/>
      <c r="H210" s="1517"/>
      <c r="I210" s="646" t="s">
        <v>1055</v>
      </c>
      <c r="J210" s="567"/>
      <c r="K210" s="1517"/>
      <c r="L210" s="193"/>
      <c r="M210" s="329"/>
      <c r="N210" s="322"/>
      <c r="O210" s="1649"/>
      <c r="P210" s="1649"/>
    </row>
    <row s="1660" customFormat="1" customHeight="1" ht="0.75" hidden="1">
      <c r="A211" s="1805"/>
      <c r="B211" s="1805"/>
      <c r="C211" s="361" t="s">
        <v>1063</v>
      </c>
      <c r="D211" s="2293"/>
      <c r="E211" s="2038"/>
      <c r="F211" s="2202"/>
      <c r="G211" s="397"/>
      <c r="H211" s="1517"/>
      <c r="I211" s="646"/>
      <c r="J211" s="567"/>
      <c r="K211" s="1517"/>
      <c r="L211" s="193"/>
      <c r="M211" s="329"/>
      <c r="N211" s="322"/>
      <c r="O211" s="1649"/>
      <c r="P211" s="1649"/>
    </row>
    <row s="1660" customFormat="1" customHeight="1" ht="18.75" hidden="1">
      <c r="A212" s="1805" t="s">
        <v>181</v>
      </c>
      <c r="B212" s="1805" t="s">
        <v>182</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299</v>
      </c>
      <c r="M212" s="329"/>
      <c r="N212" s="322"/>
      <c r="O212" s="1649"/>
      <c r="P212" s="1649"/>
    </row>
    <row s="1660" customFormat="1" customHeight="1" ht="18.75" hidden="1">
      <c r="A213" s="1805"/>
      <c r="B213" s="1805"/>
      <c r="C213" s="361" t="s">
        <v>1056</v>
      </c>
      <c r="D213" s="2293"/>
      <c r="E213" s="2038"/>
      <c r="F213" s="2202"/>
      <c r="G213" s="2248"/>
      <c r="H213" s="1517"/>
      <c r="I213" s="646" t="s">
        <v>1055</v>
      </c>
      <c r="J213" s="567"/>
      <c r="K213" s="1517"/>
      <c r="L213" s="193"/>
      <c r="M213" s="329"/>
      <c r="N213" s="322"/>
      <c r="O213" s="1649"/>
      <c r="P213" s="1649"/>
    </row>
    <row s="1660" customFormat="1" customHeight="1" ht="0.75" hidden="1">
      <c r="A214" s="1805"/>
      <c r="B214" s="1805"/>
      <c r="C214" s="361" t="s">
        <v>1063</v>
      </c>
      <c r="D214" s="2293"/>
      <c r="E214" s="2038"/>
      <c r="F214" s="2202"/>
      <c r="G214" s="397"/>
      <c r="H214" s="1517"/>
      <c r="I214" s="646"/>
      <c r="J214" s="567"/>
      <c r="K214" s="1517"/>
      <c r="L214" s="193"/>
      <c r="M214" s="329"/>
      <c r="N214" s="322"/>
      <c r="O214" s="1649"/>
      <c r="P214" s="1649"/>
    </row>
    <row s="1660" customFormat="1" customHeight="1" ht="18.75" hidden="1">
      <c r="A215" s="1805" t="s">
        <v>187</v>
      </c>
      <c r="B215" s="1805" t="s">
        <v>188</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299</v>
      </c>
      <c r="M215" s="329"/>
      <c r="N215" s="322"/>
      <c r="O215" s="1649"/>
      <c r="P215" s="1649"/>
    </row>
    <row s="1660" customFormat="1" customHeight="1" ht="18.75" hidden="1">
      <c r="A216" s="1805"/>
      <c r="B216" s="1805"/>
      <c r="C216" s="361" t="s">
        <v>1056</v>
      </c>
      <c r="D216" s="2293"/>
      <c r="E216" s="2038"/>
      <c r="F216" s="2202"/>
      <c r="G216" s="2248"/>
      <c r="H216" s="1517"/>
      <c r="I216" s="646" t="s">
        <v>1055</v>
      </c>
      <c r="J216" s="567"/>
      <c r="K216" s="1517"/>
      <c r="L216" s="193"/>
      <c r="M216" s="329"/>
      <c r="N216" s="322"/>
      <c r="O216" s="1649"/>
      <c r="P216" s="1649"/>
    </row>
    <row s="1660" customFormat="1" customHeight="1" ht="0.75" hidden="1">
      <c r="A217" s="1805"/>
      <c r="B217" s="1805"/>
      <c r="C217" s="361" t="s">
        <v>1063</v>
      </c>
      <c r="D217" s="2293"/>
      <c r="E217" s="2038"/>
      <c r="F217" s="2202"/>
      <c r="G217" s="397"/>
      <c r="H217" s="1517"/>
      <c r="I217" s="646"/>
      <c r="J217" s="567"/>
      <c r="K217" s="1517"/>
      <c r="L217" s="193"/>
      <c r="M217" s="329"/>
      <c r="N217" s="322"/>
      <c r="O217" s="1649"/>
      <c r="P217" s="1649"/>
    </row>
    <row s="1660" customFormat="1" customHeight="1" ht="18.75" hidden="1">
      <c r="A218" s="1805" t="s">
        <v>193</v>
      </c>
      <c r="B218" s="1805" t="s">
        <v>194</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299</v>
      </c>
      <c r="M218" s="329"/>
      <c r="N218" s="322"/>
      <c r="O218" s="1649"/>
      <c r="P218" s="1649"/>
    </row>
    <row s="1660" customFormat="1" customHeight="1" ht="18.75" hidden="1">
      <c r="A219" s="1805"/>
      <c r="B219" s="1805"/>
      <c r="C219" s="361" t="s">
        <v>1056</v>
      </c>
      <c r="D219" s="2293"/>
      <c r="E219" s="2038"/>
      <c r="F219" s="2202"/>
      <c r="G219" s="2248"/>
      <c r="H219" s="1517"/>
      <c r="I219" s="646" t="s">
        <v>1055</v>
      </c>
      <c r="J219" s="567"/>
      <c r="K219" s="1517"/>
      <c r="L219" s="193"/>
      <c r="M219" s="329"/>
      <c r="N219" s="322"/>
      <c r="O219" s="1649"/>
      <c r="P219" s="1649"/>
    </row>
    <row s="1660" customFormat="1" customHeight="1" ht="0.75" hidden="1">
      <c r="A220" s="1805"/>
      <c r="B220" s="1805"/>
      <c r="C220" s="361" t="s">
        <v>1063</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299</v>
      </c>
      <c r="M221" s="329"/>
      <c r="N221" s="322"/>
      <c r="O221" s="1649"/>
      <c r="P221" s="1649"/>
    </row>
    <row s="1660" customFormat="1" customHeight="1" ht="18.75" hidden="1">
      <c r="A222" s="1805"/>
      <c r="B222" s="1805"/>
      <c r="C222" s="361" t="s">
        <v>1056</v>
      </c>
      <c r="D222" s="2293"/>
      <c r="E222" s="2038"/>
      <c r="F222" s="2202"/>
      <c r="G222" s="2248"/>
      <c r="H222" s="1517"/>
      <c r="I222" s="646" t="s">
        <v>1055</v>
      </c>
      <c r="J222" s="567"/>
      <c r="K222" s="1517"/>
      <c r="L222" s="193"/>
      <c r="M222" s="329"/>
      <c r="N222" s="322"/>
      <c r="O222" s="1649"/>
      <c r="P222" s="1649"/>
    </row>
    <row s="1660" customFormat="1" customHeight="1" ht="0.75" hidden="1">
      <c r="A223" s="1805"/>
      <c r="B223" s="1805"/>
      <c r="C223" s="361" t="s">
        <v>1063</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Тариф на холодную питьевую воду</v>
      </c>
      <c r="H224" s="1887"/>
      <c r="I224" s="1763"/>
      <c r="J224" s="1798"/>
      <c r="K224" s="1803"/>
      <c r="L224" s="1887" t="s">
        <v>299</v>
      </c>
      <c r="M224" s="329"/>
      <c r="N224" s="322"/>
      <c r="O224" s="1649"/>
      <c r="P224" s="1649"/>
    </row>
    <row s="1660" customFormat="1" customHeight="1" ht="18.75" hidden="1">
      <c r="A225" s="1805"/>
      <c r="B225" s="1805"/>
      <c r="C225" s="361" t="s">
        <v>1056</v>
      </c>
      <c r="D225" s="2293"/>
      <c r="E225" s="2038"/>
      <c r="F225" s="2202"/>
      <c r="G225" s="2248"/>
      <c r="H225" s="1517"/>
      <c r="I225" s="646" t="s">
        <v>1055</v>
      </c>
      <c r="J225" s="567"/>
      <c r="K225" s="1517"/>
      <c r="L225" s="193"/>
      <c r="M225" s="329"/>
      <c r="N225" s="322"/>
      <c r="O225" s="1649"/>
      <c r="P225" s="1649"/>
    </row>
    <row s="1660" customFormat="1" customHeight="1" ht="0.75" hidden="1">
      <c r="A226" s="1805"/>
      <c r="B226" s="1805"/>
      <c r="C226" s="361" t="s">
        <v>1063</v>
      </c>
      <c r="D226" s="2293"/>
      <c r="E226" s="2038"/>
      <c r="F226" s="2202"/>
      <c r="G226" s="397"/>
      <c r="H226" s="1517"/>
      <c r="I226" s="646"/>
      <c r="J226" s="567"/>
      <c r="K226" s="1517"/>
      <c r="L226" s="193"/>
      <c r="M226" s="329"/>
      <c r="N226" s="322"/>
      <c r="O226" s="1649"/>
      <c r="P226" s="1649"/>
    </row>
    <row s="1660" customFormat="1" customHeight="1" ht="18.75" hidden="1">
      <c r="A227" s="1805" t="s">
        <v>223</v>
      </c>
      <c r="B227" s="1805" t="s">
        <v>224</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299</v>
      </c>
      <c r="M227" s="329"/>
      <c r="N227" s="322"/>
      <c r="O227" s="1649"/>
      <c r="P227" s="1649"/>
    </row>
    <row s="1660" customFormat="1" customHeight="1" ht="18.75" hidden="1">
      <c r="A228" s="1805"/>
      <c r="B228" s="1805"/>
      <c r="C228" s="361" t="s">
        <v>1056</v>
      </c>
      <c r="D228" s="2293"/>
      <c r="E228" s="2038"/>
      <c r="F228" s="2202"/>
      <c r="G228" s="2248"/>
      <c r="H228" s="1517"/>
      <c r="I228" s="646" t="s">
        <v>1055</v>
      </c>
      <c r="J228" s="567"/>
      <c r="K228" s="1517"/>
      <c r="L228" s="193"/>
      <c r="M228" s="329"/>
      <c r="N228" s="322"/>
      <c r="O228" s="1649"/>
      <c r="P228" s="1649"/>
    </row>
    <row s="1660" customFormat="1" customHeight="1" ht="0.75" hidden="1">
      <c r="A229" s="1805"/>
      <c r="B229" s="1805"/>
      <c r="C229" s="361" t="s">
        <v>1063</v>
      </c>
      <c r="D229" s="2293"/>
      <c r="E229" s="2038"/>
      <c r="F229" s="2202"/>
      <c r="G229" s="397"/>
      <c r="H229" s="1517"/>
      <c r="I229" s="646"/>
      <c r="J229" s="567"/>
      <c r="K229" s="1517"/>
      <c r="L229" s="193"/>
      <c r="M229" s="329"/>
      <c r="N229" s="322"/>
      <c r="O229" s="1649"/>
      <c r="P229" s="1649"/>
    </row>
    <row s="1660" customFormat="1" customHeight="1" ht="18.75" hidden="1">
      <c r="A230" s="1805" t="s">
        <v>228</v>
      </c>
      <c r="B230" s="1805" t="s">
        <v>229</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299</v>
      </c>
      <c r="M230" s="329"/>
      <c r="N230" s="322"/>
      <c r="O230" s="1649"/>
      <c r="P230" s="1649"/>
    </row>
    <row s="1660" customFormat="1" customHeight="1" ht="18.75" hidden="1">
      <c r="A231" s="1805"/>
      <c r="B231" s="1805"/>
      <c r="C231" s="361" t="s">
        <v>1056</v>
      </c>
      <c r="D231" s="2293"/>
      <c r="E231" s="2038"/>
      <c r="F231" s="2202"/>
      <c r="G231" s="2248"/>
      <c r="H231" s="1517"/>
      <c r="I231" s="646" t="s">
        <v>1055</v>
      </c>
      <c r="J231" s="567"/>
      <c r="K231" s="1517"/>
      <c r="L231" s="193"/>
      <c r="M231" s="329"/>
      <c r="N231" s="322"/>
      <c r="O231" s="1649"/>
      <c r="P231" s="1649"/>
    </row>
    <row s="1660" customFormat="1" customHeight="1" ht="0.75" hidden="1">
      <c r="A232" s="1805"/>
      <c r="B232" s="1805"/>
      <c r="C232" s="361" t="s">
        <v>1063</v>
      </c>
      <c r="D232" s="2293"/>
      <c r="E232" s="2038"/>
      <c r="F232" s="2202"/>
      <c r="G232" s="397"/>
      <c r="H232" s="1517"/>
      <c r="I232" s="646"/>
      <c r="J232" s="567"/>
      <c r="K232" s="1517"/>
      <c r="L232" s="193"/>
      <c r="M232" s="329"/>
      <c r="N232" s="322"/>
      <c r="O232" s="1649"/>
      <c r="P232" s="1649"/>
    </row>
    <row s="1660" customFormat="1" customHeight="1" ht="18.75" hidden="1">
      <c r="A233" s="1805" t="s">
        <v>233</v>
      </c>
      <c r="B233" s="1805" t="s">
        <v>234</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299</v>
      </c>
      <c r="M233" s="329"/>
      <c r="N233" s="322"/>
      <c r="O233" s="1649"/>
      <c r="P233" s="1649"/>
    </row>
    <row s="1660" customFormat="1" customHeight="1" ht="18.75" hidden="1">
      <c r="A234" s="1805"/>
      <c r="B234" s="1805"/>
      <c r="C234" s="361" t="s">
        <v>1056</v>
      </c>
      <c r="D234" s="2293"/>
      <c r="E234" s="2038"/>
      <c r="F234" s="2202"/>
      <c r="G234" s="2248"/>
      <c r="H234" s="1517"/>
      <c r="I234" s="646" t="s">
        <v>1055</v>
      </c>
      <c r="J234" s="567"/>
      <c r="K234" s="1517"/>
      <c r="L234" s="193"/>
      <c r="M234" s="329"/>
      <c r="N234" s="322"/>
      <c r="O234" s="1649"/>
      <c r="P234" s="1649"/>
    </row>
    <row s="1660" customFormat="1" customHeight="1" ht="0.75" hidden="1">
      <c r="A235" s="1805"/>
      <c r="B235" s="1805"/>
      <c r="C235" s="361" t="s">
        <v>1063</v>
      </c>
      <c r="D235" s="2293"/>
      <c r="E235" s="2038"/>
      <c r="F235" s="2202"/>
      <c r="G235" s="397"/>
      <c r="H235" s="1517"/>
      <c r="I235" s="646"/>
      <c r="J235" s="567"/>
      <c r="K235" s="1517"/>
      <c r="L235" s="193"/>
      <c r="M235" s="329"/>
      <c r="N235" s="322"/>
      <c r="O235" s="1649"/>
      <c r="P235" s="1649"/>
    </row>
    <row s="1660" customFormat="1" customHeight="1" ht="18.75" hidden="1">
      <c r="A236" s="1805" t="s">
        <v>238</v>
      </c>
      <c r="B236" s="1805" t="s">
        <v>239</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299</v>
      </c>
      <c r="M236" s="329"/>
      <c r="N236" s="322"/>
      <c r="O236" s="1649"/>
      <c r="P236" s="1649"/>
    </row>
    <row s="1660" customFormat="1" customHeight="1" ht="18.75" hidden="1">
      <c r="A237" s="1805"/>
      <c r="B237" s="1805"/>
      <c r="C237" s="361" t="s">
        <v>1056</v>
      </c>
      <c r="D237" s="2293"/>
      <c r="E237" s="2038"/>
      <c r="F237" s="2202"/>
      <c r="G237" s="2248"/>
      <c r="H237" s="1517"/>
      <c r="I237" s="646" t="s">
        <v>1055</v>
      </c>
      <c r="J237" s="567"/>
      <c r="K237" s="1517"/>
      <c r="L237" s="193"/>
      <c r="M237" s="329"/>
      <c r="N237" s="322"/>
      <c r="O237" s="1649"/>
      <c r="P237" s="1649"/>
    </row>
    <row s="1660" customFormat="1" customHeight="1" ht="0.75" hidden="1">
      <c r="A238" s="1805"/>
      <c r="B238" s="1805"/>
      <c r="C238" s="361" t="s">
        <v>1063</v>
      </c>
      <c r="D238" s="2293"/>
      <c r="E238" s="2038"/>
      <c r="F238" s="2202"/>
      <c r="G238" s="397"/>
      <c r="H238" s="1517"/>
      <c r="I238" s="646"/>
      <c r="J238" s="567"/>
      <c r="K238" s="1517"/>
      <c r="L238" s="193"/>
      <c r="M238" s="329"/>
      <c r="N238" s="322"/>
      <c r="O238" s="1649"/>
      <c r="P238" s="1649"/>
    </row>
    <row s="1660" customFormat="1" customHeight="1" ht="18.75" hidden="1">
      <c r="A239" s="1805" t="s">
        <v>243</v>
      </c>
      <c r="B239" s="1805" t="s">
        <v>244</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299</v>
      </c>
      <c r="M239" s="329"/>
      <c r="N239" s="322"/>
      <c r="O239" s="1649"/>
      <c r="P239" s="1649"/>
    </row>
    <row s="1660" customFormat="1" customHeight="1" ht="18.75" hidden="1">
      <c r="A240" s="1805"/>
      <c r="B240" s="1805"/>
      <c r="C240" s="361" t="s">
        <v>1056</v>
      </c>
      <c r="D240" s="2293"/>
      <c r="E240" s="2038"/>
      <c r="F240" s="2202"/>
      <c r="G240" s="2248"/>
      <c r="H240" s="1517"/>
      <c r="I240" s="646" t="s">
        <v>1055</v>
      </c>
      <c r="J240" s="567"/>
      <c r="K240" s="1517"/>
      <c r="L240" s="193"/>
      <c r="M240" s="329"/>
      <c r="N240" s="322"/>
      <c r="O240" s="1649"/>
      <c r="P240" s="1649"/>
    </row>
    <row s="1660" customFormat="1" customHeight="1" ht="0.75" hidden="1">
      <c r="A241" s="1805"/>
      <c r="B241" s="1805"/>
      <c r="C241" s="361" t="s">
        <v>1063</v>
      </c>
      <c r="D241" s="2293"/>
      <c r="E241" s="2038"/>
      <c r="F241" s="2202"/>
      <c r="G241" s="397"/>
      <c r="H241" s="1517"/>
      <c r="I241" s="646"/>
      <c r="J241" s="567"/>
      <c r="K241" s="1517"/>
      <c r="L241" s="193"/>
      <c r="M241" s="329"/>
      <c r="N241" s="322"/>
      <c r="O241" s="1649"/>
      <c r="P241" s="1649"/>
    </row>
    <row s="1660" customFormat="1" customHeight="1" ht="18.75" hidden="1">
      <c r="A242" s="1805" t="s">
        <v>248</v>
      </c>
      <c r="B242" s="1805" t="s">
        <v>249</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299</v>
      </c>
      <c r="M242" s="329"/>
      <c r="N242" s="322"/>
      <c r="O242" s="1649"/>
      <c r="P242" s="1649"/>
    </row>
    <row s="1660" customFormat="1" customHeight="1" ht="18.75" hidden="1">
      <c r="A243" s="1805"/>
      <c r="B243" s="1805"/>
      <c r="C243" s="361" t="s">
        <v>1056</v>
      </c>
      <c r="D243" s="2293"/>
      <c r="E243" s="2038"/>
      <c r="F243" s="2202"/>
      <c r="G243" s="2248"/>
      <c r="H243" s="1517"/>
      <c r="I243" s="646" t="s">
        <v>1055</v>
      </c>
      <c r="J243" s="567"/>
      <c r="K243" s="1517"/>
      <c r="L243" s="193"/>
      <c r="M243" s="329"/>
      <c r="N243" s="322"/>
      <c r="O243" s="1649"/>
      <c r="P243" s="1649"/>
    </row>
    <row s="1660" customFormat="1" customHeight="1" ht="0.75" hidden="1">
      <c r="A244" s="1805"/>
      <c r="B244" s="1805"/>
      <c r="C244" s="361" t="s">
        <v>1063</v>
      </c>
      <c r="D244" s="2293"/>
      <c r="E244" s="2038"/>
      <c r="F244" s="2202"/>
      <c r="G244" s="397"/>
      <c r="H244" s="1517"/>
      <c r="I244" s="646"/>
      <c r="J244" s="567"/>
      <c r="K244" s="1517"/>
      <c r="L244" s="193"/>
      <c r="M244" s="329"/>
      <c r="N244" s="322"/>
      <c r="O244" s="1649"/>
      <c r="P244" s="1649"/>
    </row>
    <row s="1660" customFormat="1" customHeight="1" ht="18.75" hidden="1">
      <c r="A245" s="1805" t="s">
        <v>253</v>
      </c>
      <c r="B245" s="1805" t="s">
        <v>254</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299</v>
      </c>
      <c r="M245" s="329"/>
      <c r="N245" s="322"/>
      <c r="O245" s="1649"/>
      <c r="P245" s="1649"/>
    </row>
    <row s="1660" customFormat="1" customHeight="1" ht="18.75" hidden="1">
      <c r="A246" s="1805"/>
      <c r="B246" s="1805"/>
      <c r="C246" s="361" t="s">
        <v>1056</v>
      </c>
      <c r="D246" s="2293"/>
      <c r="E246" s="2038"/>
      <c r="F246" s="2202"/>
      <c r="G246" s="2248"/>
      <c r="H246" s="1517"/>
      <c r="I246" s="646" t="s">
        <v>1055</v>
      </c>
      <c r="J246" s="567"/>
      <c r="K246" s="1517"/>
      <c r="L246" s="193"/>
      <c r="M246" s="329"/>
      <c r="N246" s="322"/>
      <c r="O246" s="1649"/>
      <c r="P246" s="1649"/>
    </row>
    <row s="1660" customFormat="1" customHeight="1" ht="0.75" hidden="1">
      <c r="A247" s="1805"/>
      <c r="B247" s="1805"/>
      <c r="C247" s="361" t="s">
        <v>1063</v>
      </c>
      <c r="D247" s="2293"/>
      <c r="E247" s="2038"/>
      <c r="F247" s="2202"/>
      <c r="G247" s="397"/>
      <c r="H247" s="1517"/>
      <c r="I247" s="646"/>
      <c r="J247" s="567"/>
      <c r="K247" s="1517"/>
      <c r="L247" s="193"/>
      <c r="M247" s="329"/>
      <c r="N247" s="322"/>
      <c r="O247" s="1649"/>
      <c r="P247" s="1649"/>
    </row>
    <row s="1660" customFormat="1" customHeight="1" ht="18.75" hidden="1">
      <c r="A248" s="1805" t="s">
        <v>258</v>
      </c>
      <c r="B248" s="1805" t="s">
        <v>259</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299</v>
      </c>
      <c r="M248" s="329"/>
      <c r="N248" s="322"/>
      <c r="O248" s="1649"/>
      <c r="P248" s="1649"/>
    </row>
    <row s="1660" customFormat="1" customHeight="1" ht="18.75" hidden="1">
      <c r="A249" s="1805"/>
      <c r="B249" s="1805"/>
      <c r="C249" s="361" t="s">
        <v>1056</v>
      </c>
      <c r="D249" s="2293"/>
      <c r="E249" s="2038"/>
      <c r="F249" s="2202"/>
      <c r="G249" s="2248"/>
      <c r="H249" s="1517"/>
      <c r="I249" s="646" t="s">
        <v>1055</v>
      </c>
      <c r="J249" s="567"/>
      <c r="K249" s="1517"/>
      <c r="L249" s="193"/>
      <c r="M249" s="329"/>
      <c r="N249" s="322"/>
      <c r="O249" s="1649"/>
      <c r="P249" s="1649"/>
    </row>
    <row s="1660" customFormat="1" customHeight="1" ht="0.75" hidden="1">
      <c r="A250" s="1805"/>
      <c r="B250" s="1805"/>
      <c r="C250" s="361" t="s">
        <v>1063</v>
      </c>
      <c r="D250" s="2293"/>
      <c r="E250" s="2038"/>
      <c r="F250" s="2202"/>
      <c r="G250" s="397"/>
      <c r="H250" s="1517"/>
      <c r="I250" s="646"/>
      <c r="J250" s="567"/>
      <c r="K250" s="1517"/>
      <c r="L250" s="193"/>
      <c r="M250" s="329"/>
      <c r="N250" s="322"/>
      <c r="O250" s="1649"/>
      <c r="P250" s="1649"/>
    </row>
    <row s="1660" customFormat="1" customHeight="1" ht="18.75" hidden="1">
      <c r="A251" s="1805" t="s">
        <v>263</v>
      </c>
      <c r="B251" s="1805" t="s">
        <v>264</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299</v>
      </c>
      <c r="M251" s="329"/>
      <c r="N251" s="322"/>
      <c r="O251" s="1649"/>
      <c r="P251" s="1649"/>
    </row>
    <row s="1660" customFormat="1" customHeight="1" ht="18.75" hidden="1">
      <c r="A252" s="1805"/>
      <c r="B252" s="1805"/>
      <c r="C252" s="361" t="s">
        <v>1056</v>
      </c>
      <c r="D252" s="2293"/>
      <c r="E252" s="2038"/>
      <c r="F252" s="2202"/>
      <c r="G252" s="2248"/>
      <c r="H252" s="1517"/>
      <c r="I252" s="646" t="s">
        <v>1055</v>
      </c>
      <c r="J252" s="567"/>
      <c r="K252" s="1517"/>
      <c r="L252" s="193"/>
      <c r="M252" s="329"/>
      <c r="N252" s="322"/>
      <c r="O252" s="1649"/>
      <c r="P252" s="1649"/>
    </row>
    <row s="1660" customFormat="1" customHeight="1" ht="0.75" hidden="1">
      <c r="A253" s="1805"/>
      <c r="B253" s="1805"/>
      <c r="C253" s="361" t="s">
        <v>1063</v>
      </c>
      <c r="D253" s="2293"/>
      <c r="E253" s="2038"/>
      <c r="F253" s="2202"/>
      <c r="G253" s="397"/>
      <c r="H253" s="1517"/>
      <c r="I253" s="646"/>
      <c r="J253" s="567"/>
      <c r="K253" s="1517"/>
      <c r="L253" s="193"/>
      <c r="M253" s="329"/>
      <c r="N253" s="322"/>
      <c r="O253" s="1649"/>
      <c r="P253" s="1649"/>
    </row>
    <row s="1660" customFormat="1" customHeight="1" ht="18.75" hidden="1">
      <c r="A254" s="1805" t="s">
        <v>268</v>
      </c>
      <c r="B254" s="1805" t="s">
        <v>269</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299</v>
      </c>
      <c r="M254" s="329"/>
      <c r="N254" s="322"/>
      <c r="O254" s="1649"/>
      <c r="P254" s="1649"/>
    </row>
    <row s="1660" customFormat="1" customHeight="1" ht="18.75" hidden="1">
      <c r="A255" s="1805"/>
      <c r="B255" s="1805"/>
      <c r="C255" s="361" t="s">
        <v>1056</v>
      </c>
      <c r="D255" s="2293"/>
      <c r="E255" s="2038"/>
      <c r="F255" s="2202"/>
      <c r="G255" s="2248"/>
      <c r="H255" s="1517"/>
      <c r="I255" s="646" t="s">
        <v>1055</v>
      </c>
      <c r="J255" s="567"/>
      <c r="K255" s="1517"/>
      <c r="L255" s="193"/>
      <c r="M255" s="329"/>
      <c r="N255" s="322"/>
      <c r="O255" s="1649"/>
      <c r="P255" s="1649"/>
    </row>
    <row s="1660" customFormat="1" customHeight="1" ht="0.75">
      <c r="A256" s="1805"/>
      <c r="B256" s="1805"/>
      <c r="C256" s="361" t="s">
        <v>1063</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157</v>
      </c>
      <c r="B258" s="1805" t="s">
        <v>158</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299</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1056</v>
      </c>
      <c r="D259" s="2293"/>
      <c r="E259" s="2038"/>
      <c r="F259" s="2202"/>
      <c r="G259" s="2248"/>
      <c r="H259" s="1517"/>
      <c r="I259" s="646" t="s">
        <v>1055</v>
      </c>
      <c r="J259" s="567"/>
      <c r="K259" s="1517"/>
      <c r="L259" s="193"/>
      <c r="M259" s="1998"/>
      <c r="N259" s="322"/>
      <c r="O259" s="1649"/>
      <c r="P259" s="1649"/>
    </row>
    <row s="1660" customFormat="1" customHeight="1" ht="0.75" hidden="1">
      <c r="A260" s="1805"/>
      <c r="B260" s="1805"/>
      <c r="C260" s="361" t="s">
        <v>1063</v>
      </c>
      <c r="D260" s="2293"/>
      <c r="E260" s="2038"/>
      <c r="F260" s="2202"/>
      <c r="G260" s="397"/>
      <c r="H260" s="1517"/>
      <c r="I260" s="646"/>
      <c r="J260" s="567"/>
      <c r="K260" s="1517"/>
      <c r="L260" s="193"/>
      <c r="M260" s="1998"/>
      <c r="N260" s="322"/>
      <c r="O260" s="1649"/>
      <c r="P260" s="1649"/>
    </row>
    <row s="1660" customFormat="1" customHeight="1" ht="45" hidden="1">
      <c r="A261" s="1805" t="s">
        <v>163</v>
      </c>
      <c r="B261" s="1805" t="s">
        <v>164</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299</v>
      </c>
      <c r="M261" s="1999"/>
      <c r="N261" s="322"/>
      <c r="O261" s="1649"/>
      <c r="P261" s="1649"/>
    </row>
    <row s="1660" customFormat="1" customHeight="1" ht="18.75" hidden="1">
      <c r="A262" s="1805"/>
      <c r="B262" s="1805"/>
      <c r="C262" s="361" t="s">
        <v>1056</v>
      </c>
      <c r="D262" s="2293"/>
      <c r="E262" s="2038"/>
      <c r="F262" s="2202"/>
      <c r="G262" s="2248"/>
      <c r="H262" s="1517"/>
      <c r="I262" s="646" t="s">
        <v>1055</v>
      </c>
      <c r="J262" s="567"/>
      <c r="K262" s="1517"/>
      <c r="L262" s="193"/>
      <c r="M262" s="1886"/>
      <c r="N262" s="322"/>
      <c r="O262" s="1649"/>
      <c r="P262" s="1649"/>
    </row>
    <row s="1660" customFormat="1" customHeight="1" ht="0.75" hidden="1">
      <c r="A263" s="1805"/>
      <c r="B263" s="1805"/>
      <c r="C263" s="361" t="s">
        <v>1063</v>
      </c>
      <c r="D263" s="2293"/>
      <c r="E263" s="2038"/>
      <c r="F263" s="2202"/>
      <c r="G263" s="397"/>
      <c r="H263" s="1517"/>
      <c r="I263" s="646"/>
      <c r="J263" s="567"/>
      <c r="K263" s="1517"/>
      <c r="L263" s="193"/>
      <c r="M263" s="329"/>
      <c r="N263" s="322"/>
      <c r="O263" s="1649"/>
      <c r="P263" s="1649"/>
    </row>
    <row s="1660" customFormat="1" customHeight="1" ht="45" hidden="1">
      <c r="A264" s="1805" t="s">
        <v>169</v>
      </c>
      <c r="B264" s="1805" t="s">
        <v>170</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299</v>
      </c>
      <c r="M264" s="329"/>
      <c r="N264" s="322"/>
      <c r="O264" s="1649"/>
      <c r="P264" s="1649"/>
    </row>
    <row s="1660" customFormat="1" customHeight="1" ht="18.75" hidden="1">
      <c r="A265" s="1805"/>
      <c r="B265" s="1805"/>
      <c r="C265" s="361" t="s">
        <v>1056</v>
      </c>
      <c r="D265" s="2293"/>
      <c r="E265" s="2038"/>
      <c r="F265" s="2202"/>
      <c r="G265" s="2248"/>
      <c r="H265" s="1517"/>
      <c r="I265" s="646" t="s">
        <v>1055</v>
      </c>
      <c r="J265" s="567"/>
      <c r="K265" s="1517"/>
      <c r="L265" s="193"/>
      <c r="M265" s="329"/>
      <c r="N265" s="322"/>
      <c r="O265" s="1649"/>
      <c r="P265" s="1649"/>
    </row>
    <row s="1660" customFormat="1" customHeight="1" ht="0.75" hidden="1">
      <c r="A266" s="1805"/>
      <c r="B266" s="1805"/>
      <c r="C266" s="361" t="s">
        <v>1063</v>
      </c>
      <c r="D266" s="2293"/>
      <c r="E266" s="2038"/>
      <c r="F266" s="2202"/>
      <c r="G266" s="397"/>
      <c r="H266" s="1517"/>
      <c r="I266" s="646"/>
      <c r="J266" s="567"/>
      <c r="K266" s="1517"/>
      <c r="L266" s="193"/>
      <c r="M266" s="329"/>
      <c r="N266" s="322"/>
      <c r="O266" s="1649"/>
      <c r="P266" s="1649"/>
    </row>
    <row s="1660" customFormat="1" customHeight="1" ht="45" hidden="1">
      <c r="A267" s="1805" t="s">
        <v>175</v>
      </c>
      <c r="B267" s="1805" t="s">
        <v>176</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299</v>
      </c>
      <c r="M267" s="329"/>
      <c r="N267" s="322"/>
      <c r="O267" s="1649"/>
      <c r="P267" s="1649"/>
    </row>
    <row s="1660" customFormat="1" customHeight="1" ht="18.75" hidden="1">
      <c r="A268" s="1805"/>
      <c r="B268" s="1805"/>
      <c r="C268" s="361" t="s">
        <v>1056</v>
      </c>
      <c r="D268" s="2293"/>
      <c r="E268" s="2038"/>
      <c r="F268" s="2202"/>
      <c r="G268" s="2248"/>
      <c r="H268" s="1517"/>
      <c r="I268" s="646" t="s">
        <v>1055</v>
      </c>
      <c r="J268" s="567"/>
      <c r="K268" s="1517"/>
      <c r="L268" s="193"/>
      <c r="M268" s="329"/>
      <c r="N268" s="322"/>
      <c r="O268" s="1649"/>
      <c r="P268" s="1649"/>
    </row>
    <row s="1660" customFormat="1" customHeight="1" ht="0.75" hidden="1">
      <c r="A269" s="1805"/>
      <c r="B269" s="1805"/>
      <c r="C269" s="361" t="s">
        <v>1063</v>
      </c>
      <c r="D269" s="2293"/>
      <c r="E269" s="2038"/>
      <c r="F269" s="2202"/>
      <c r="G269" s="397"/>
      <c r="H269" s="1517"/>
      <c r="I269" s="646"/>
      <c r="J269" s="567"/>
      <c r="K269" s="1517"/>
      <c r="L269" s="193"/>
      <c r="M269" s="329"/>
      <c r="N269" s="322"/>
      <c r="O269" s="1649"/>
      <c r="P269" s="1649"/>
    </row>
    <row s="1660" customFormat="1" customHeight="1" ht="18.75" hidden="1">
      <c r="A270" s="1805" t="s">
        <v>181</v>
      </c>
      <c r="B270" s="1805" t="s">
        <v>182</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299</v>
      </c>
      <c r="M270" s="329"/>
      <c r="N270" s="322"/>
      <c r="O270" s="1649"/>
      <c r="P270" s="1649"/>
    </row>
    <row s="1660" customFormat="1" customHeight="1" ht="18.75" hidden="1">
      <c r="A271" s="1805"/>
      <c r="B271" s="1805"/>
      <c r="C271" s="361" t="s">
        <v>1056</v>
      </c>
      <c r="D271" s="2293"/>
      <c r="E271" s="2038"/>
      <c r="F271" s="2202"/>
      <c r="G271" s="2248"/>
      <c r="H271" s="1517"/>
      <c r="I271" s="646" t="s">
        <v>1055</v>
      </c>
      <c r="J271" s="567"/>
      <c r="K271" s="1517"/>
      <c r="L271" s="193"/>
      <c r="M271" s="329"/>
      <c r="N271" s="322"/>
      <c r="O271" s="1649"/>
      <c r="P271" s="1649"/>
    </row>
    <row s="1660" customFormat="1" customHeight="1" ht="0.75" hidden="1">
      <c r="A272" s="1805"/>
      <c r="B272" s="1805"/>
      <c r="C272" s="361" t="s">
        <v>1063</v>
      </c>
      <c r="D272" s="2293"/>
      <c r="E272" s="2038"/>
      <c r="F272" s="2202"/>
      <c r="G272" s="397"/>
      <c r="H272" s="1517"/>
      <c r="I272" s="646"/>
      <c r="J272" s="567"/>
      <c r="K272" s="1517"/>
      <c r="L272" s="193"/>
      <c r="M272" s="329"/>
      <c r="N272" s="322"/>
      <c r="O272" s="1649"/>
      <c r="P272" s="1649"/>
    </row>
    <row s="1660" customFormat="1" customHeight="1" ht="18.75" hidden="1">
      <c r="A273" s="1805" t="s">
        <v>187</v>
      </c>
      <c r="B273" s="1805" t="s">
        <v>188</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299</v>
      </c>
      <c r="M273" s="329"/>
      <c r="N273" s="322"/>
      <c r="O273" s="1649"/>
      <c r="P273" s="1649"/>
    </row>
    <row s="1660" customFormat="1" customHeight="1" ht="18.75" hidden="1">
      <c r="A274" s="1805"/>
      <c r="B274" s="1805"/>
      <c r="C274" s="361" t="s">
        <v>1056</v>
      </c>
      <c r="D274" s="2293"/>
      <c r="E274" s="2038"/>
      <c r="F274" s="2202"/>
      <c r="G274" s="2248"/>
      <c r="H274" s="1517"/>
      <c r="I274" s="646" t="s">
        <v>1055</v>
      </c>
      <c r="J274" s="567"/>
      <c r="K274" s="1517"/>
      <c r="L274" s="193"/>
      <c r="M274" s="329"/>
      <c r="N274" s="322"/>
      <c r="O274" s="1649"/>
      <c r="P274" s="1649"/>
    </row>
    <row s="1660" customFormat="1" customHeight="1" ht="0.75" hidden="1">
      <c r="A275" s="1805"/>
      <c r="B275" s="1805"/>
      <c r="C275" s="361" t="s">
        <v>1063</v>
      </c>
      <c r="D275" s="2293"/>
      <c r="E275" s="2038"/>
      <c r="F275" s="2202"/>
      <c r="G275" s="397"/>
      <c r="H275" s="1517"/>
      <c r="I275" s="646"/>
      <c r="J275" s="567"/>
      <c r="K275" s="1517"/>
      <c r="L275" s="193"/>
      <c r="M275" s="329"/>
      <c r="N275" s="322"/>
      <c r="O275" s="1649"/>
      <c r="P275" s="1649"/>
    </row>
    <row s="1660" customFormat="1" customHeight="1" ht="18.75" hidden="1">
      <c r="A276" s="1805" t="s">
        <v>193</v>
      </c>
      <c r="B276" s="1805" t="s">
        <v>194</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299</v>
      </c>
      <c r="M276" s="329"/>
      <c r="N276" s="322"/>
      <c r="O276" s="1649"/>
      <c r="P276" s="1649"/>
    </row>
    <row s="1660" customFormat="1" customHeight="1" ht="18.75" hidden="1">
      <c r="A277" s="1805"/>
      <c r="B277" s="1805"/>
      <c r="C277" s="361" t="s">
        <v>1056</v>
      </c>
      <c r="D277" s="2293"/>
      <c r="E277" s="2038"/>
      <c r="F277" s="2202"/>
      <c r="G277" s="2248"/>
      <c r="H277" s="1517"/>
      <c r="I277" s="646" t="s">
        <v>1055</v>
      </c>
      <c r="J277" s="567"/>
      <c r="K277" s="1517"/>
      <c r="L277" s="193"/>
      <c r="M277" s="329"/>
      <c r="N277" s="322"/>
      <c r="O277" s="1649"/>
      <c r="P277" s="1649"/>
    </row>
    <row s="1660" customFormat="1" customHeight="1" ht="0.75" hidden="1">
      <c r="A278" s="1805"/>
      <c r="B278" s="1805"/>
      <c r="C278" s="361" t="s">
        <v>1063</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299</v>
      </c>
      <c r="M279" s="329"/>
      <c r="N279" s="322"/>
      <c r="O279" s="1649"/>
      <c r="P279" s="1649"/>
    </row>
    <row s="1660" customFormat="1" customHeight="1" ht="18.75" hidden="1">
      <c r="A280" s="1805"/>
      <c r="B280" s="1805"/>
      <c r="C280" s="361" t="s">
        <v>1056</v>
      </c>
      <c r="D280" s="2293"/>
      <c r="E280" s="2038"/>
      <c r="F280" s="2202"/>
      <c r="G280" s="2248"/>
      <c r="H280" s="1517"/>
      <c r="I280" s="646" t="s">
        <v>1055</v>
      </c>
      <c r="J280" s="567"/>
      <c r="K280" s="1517"/>
      <c r="L280" s="193"/>
      <c r="M280" s="329"/>
      <c r="N280" s="322"/>
      <c r="O280" s="1649"/>
      <c r="P280" s="1649"/>
    </row>
    <row s="1660" customFormat="1" customHeight="1" ht="0.75" hidden="1">
      <c r="A281" s="1805"/>
      <c r="B281" s="1805"/>
      <c r="C281" s="361" t="s">
        <v>1063</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Тариф на холодную питьевую воду</v>
      </c>
      <c r="H282" s="1887"/>
      <c r="I282" s="1763"/>
      <c r="J282" s="1798"/>
      <c r="K282" s="1803"/>
      <c r="L282" s="1887" t="s">
        <v>299</v>
      </c>
      <c r="M282" s="329"/>
      <c r="N282" s="322"/>
      <c r="O282" s="1649"/>
      <c r="P282" s="1649"/>
    </row>
    <row s="1660" customFormat="1" customHeight="1" ht="18.75" hidden="1">
      <c r="A283" s="1805"/>
      <c r="B283" s="1805"/>
      <c r="C283" s="361" t="s">
        <v>1056</v>
      </c>
      <c r="D283" s="2293"/>
      <c r="E283" s="2038"/>
      <c r="F283" s="2202"/>
      <c r="G283" s="2248"/>
      <c r="H283" s="1517"/>
      <c r="I283" s="646" t="s">
        <v>1055</v>
      </c>
      <c r="J283" s="567"/>
      <c r="K283" s="1517"/>
      <c r="L283" s="193"/>
      <c r="M283" s="329"/>
      <c r="N283" s="322"/>
      <c r="O283" s="1649"/>
      <c r="P283" s="1649"/>
    </row>
    <row s="1660" customFormat="1" customHeight="1" ht="0.75" hidden="1">
      <c r="A284" s="1805"/>
      <c r="B284" s="1805"/>
      <c r="C284" s="361" t="s">
        <v>1063</v>
      </c>
      <c r="D284" s="2293"/>
      <c r="E284" s="2038"/>
      <c r="F284" s="2202"/>
      <c r="G284" s="397"/>
      <c r="H284" s="1517"/>
      <c r="I284" s="646"/>
      <c r="J284" s="567"/>
      <c r="K284" s="1517"/>
      <c r="L284" s="193"/>
      <c r="M284" s="329"/>
      <c r="N284" s="322"/>
      <c r="O284" s="1649"/>
      <c r="P284" s="1649"/>
    </row>
    <row s="1660" customFormat="1" customHeight="1" ht="18.75" hidden="1">
      <c r="A285" s="1805" t="s">
        <v>223</v>
      </c>
      <c r="B285" s="1805" t="s">
        <v>224</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299</v>
      </c>
      <c r="M285" s="329"/>
      <c r="N285" s="322"/>
      <c r="O285" s="1649"/>
      <c r="P285" s="1649"/>
    </row>
    <row s="1660" customFormat="1" customHeight="1" ht="18.75" hidden="1">
      <c r="A286" s="1805"/>
      <c r="B286" s="1805"/>
      <c r="C286" s="361" t="s">
        <v>1056</v>
      </c>
      <c r="D286" s="2293"/>
      <c r="E286" s="2038"/>
      <c r="F286" s="2202"/>
      <c r="G286" s="2248"/>
      <c r="H286" s="1517"/>
      <c r="I286" s="646" t="s">
        <v>1055</v>
      </c>
      <c r="J286" s="567"/>
      <c r="K286" s="1517"/>
      <c r="L286" s="193"/>
      <c r="M286" s="329"/>
      <c r="N286" s="322"/>
      <c r="O286" s="1649"/>
      <c r="P286" s="1649"/>
    </row>
    <row s="1660" customFormat="1" customHeight="1" ht="0.75" hidden="1">
      <c r="A287" s="1805"/>
      <c r="B287" s="1805"/>
      <c r="C287" s="361" t="s">
        <v>1063</v>
      </c>
      <c r="D287" s="2293"/>
      <c r="E287" s="2038"/>
      <c r="F287" s="2202"/>
      <c r="G287" s="397"/>
      <c r="H287" s="1517"/>
      <c r="I287" s="646"/>
      <c r="J287" s="567"/>
      <c r="K287" s="1517"/>
      <c r="L287" s="193"/>
      <c r="M287" s="329"/>
      <c r="N287" s="322"/>
      <c r="O287" s="1649"/>
      <c r="P287" s="1649"/>
    </row>
    <row s="1660" customFormat="1" customHeight="1" ht="18.75" hidden="1">
      <c r="A288" s="1805" t="s">
        <v>228</v>
      </c>
      <c r="B288" s="1805" t="s">
        <v>229</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299</v>
      </c>
      <c r="M288" s="329"/>
      <c r="N288" s="322"/>
      <c r="O288" s="1649"/>
      <c r="P288" s="1649"/>
    </row>
    <row s="1660" customFormat="1" customHeight="1" ht="18.75" hidden="1">
      <c r="A289" s="1805"/>
      <c r="B289" s="1805"/>
      <c r="C289" s="361" t="s">
        <v>1056</v>
      </c>
      <c r="D289" s="2293"/>
      <c r="E289" s="2038"/>
      <c r="F289" s="2202"/>
      <c r="G289" s="2248"/>
      <c r="H289" s="1517"/>
      <c r="I289" s="646" t="s">
        <v>1055</v>
      </c>
      <c r="J289" s="567"/>
      <c r="K289" s="1517"/>
      <c r="L289" s="193"/>
      <c r="M289" s="329"/>
      <c r="N289" s="322"/>
      <c r="O289" s="1649"/>
      <c r="P289" s="1649"/>
    </row>
    <row s="1660" customFormat="1" customHeight="1" ht="0.75" hidden="1">
      <c r="A290" s="1805"/>
      <c r="B290" s="1805"/>
      <c r="C290" s="361" t="s">
        <v>1063</v>
      </c>
      <c r="D290" s="2293"/>
      <c r="E290" s="2038"/>
      <c r="F290" s="2202"/>
      <c r="G290" s="397"/>
      <c r="H290" s="1517"/>
      <c r="I290" s="646"/>
      <c r="J290" s="567"/>
      <c r="K290" s="1517"/>
      <c r="L290" s="193"/>
      <c r="M290" s="329"/>
      <c r="N290" s="322"/>
      <c r="O290" s="1649"/>
      <c r="P290" s="1649"/>
    </row>
    <row s="1660" customFormat="1" customHeight="1" ht="18.75" hidden="1">
      <c r="A291" s="1805" t="s">
        <v>233</v>
      </c>
      <c r="B291" s="1805" t="s">
        <v>234</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299</v>
      </c>
      <c r="M291" s="329"/>
      <c r="N291" s="322"/>
      <c r="O291" s="1649"/>
      <c r="P291" s="1649"/>
    </row>
    <row s="1660" customFormat="1" customHeight="1" ht="18.75" hidden="1">
      <c r="A292" s="1805"/>
      <c r="B292" s="1805"/>
      <c r="C292" s="361" t="s">
        <v>1056</v>
      </c>
      <c r="D292" s="2293"/>
      <c r="E292" s="2038"/>
      <c r="F292" s="2202"/>
      <c r="G292" s="2248"/>
      <c r="H292" s="1517"/>
      <c r="I292" s="646" t="s">
        <v>1055</v>
      </c>
      <c r="J292" s="567"/>
      <c r="K292" s="1517"/>
      <c r="L292" s="193"/>
      <c r="M292" s="329"/>
      <c r="N292" s="322"/>
      <c r="O292" s="1649"/>
      <c r="P292" s="1649"/>
    </row>
    <row s="1660" customFormat="1" customHeight="1" ht="0.75" hidden="1">
      <c r="A293" s="1805"/>
      <c r="B293" s="1805"/>
      <c r="C293" s="361" t="s">
        <v>1063</v>
      </c>
      <c r="D293" s="2293"/>
      <c r="E293" s="2038"/>
      <c r="F293" s="2202"/>
      <c r="G293" s="397"/>
      <c r="H293" s="1517"/>
      <c r="I293" s="646"/>
      <c r="J293" s="567"/>
      <c r="K293" s="1517"/>
      <c r="L293" s="193"/>
      <c r="M293" s="329"/>
      <c r="N293" s="322"/>
      <c r="O293" s="1649"/>
      <c r="P293" s="1649"/>
    </row>
    <row s="1660" customFormat="1" customHeight="1" ht="18.75" hidden="1">
      <c r="A294" s="1805" t="s">
        <v>238</v>
      </c>
      <c r="B294" s="1805" t="s">
        <v>239</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299</v>
      </c>
      <c r="M294" s="329"/>
      <c r="N294" s="322"/>
      <c r="O294" s="1649"/>
      <c r="P294" s="1649"/>
    </row>
    <row s="1660" customFormat="1" customHeight="1" ht="18.75" hidden="1">
      <c r="A295" s="1805"/>
      <c r="B295" s="1805"/>
      <c r="C295" s="361" t="s">
        <v>1056</v>
      </c>
      <c r="D295" s="2293"/>
      <c r="E295" s="2038"/>
      <c r="F295" s="2202"/>
      <c r="G295" s="2248"/>
      <c r="H295" s="1517"/>
      <c r="I295" s="646" t="s">
        <v>1055</v>
      </c>
      <c r="J295" s="567"/>
      <c r="K295" s="1517"/>
      <c r="L295" s="193"/>
      <c r="M295" s="329"/>
      <c r="N295" s="322"/>
      <c r="O295" s="1649"/>
      <c r="P295" s="1649"/>
    </row>
    <row s="1660" customFormat="1" customHeight="1" ht="0.75" hidden="1">
      <c r="A296" s="1805"/>
      <c r="B296" s="1805"/>
      <c r="C296" s="361" t="s">
        <v>1063</v>
      </c>
      <c r="D296" s="2293"/>
      <c r="E296" s="2038"/>
      <c r="F296" s="2202"/>
      <c r="G296" s="397"/>
      <c r="H296" s="1517"/>
      <c r="I296" s="646"/>
      <c r="J296" s="567"/>
      <c r="K296" s="1517"/>
      <c r="L296" s="193"/>
      <c r="M296" s="329"/>
      <c r="N296" s="322"/>
      <c r="O296" s="1649"/>
      <c r="P296" s="1649"/>
    </row>
    <row s="1660" customFormat="1" customHeight="1" ht="18.75" hidden="1">
      <c r="A297" s="1805" t="s">
        <v>243</v>
      </c>
      <c r="B297" s="1805" t="s">
        <v>244</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299</v>
      </c>
      <c r="M297" s="329"/>
      <c r="N297" s="322"/>
      <c r="O297" s="1649"/>
      <c r="P297" s="1649"/>
    </row>
    <row s="1660" customFormat="1" customHeight="1" ht="18.75" hidden="1">
      <c r="A298" s="1805"/>
      <c r="B298" s="1805"/>
      <c r="C298" s="361" t="s">
        <v>1056</v>
      </c>
      <c r="D298" s="2293"/>
      <c r="E298" s="2038"/>
      <c r="F298" s="2202"/>
      <c r="G298" s="2248"/>
      <c r="H298" s="1517"/>
      <c r="I298" s="646" t="s">
        <v>1055</v>
      </c>
      <c r="J298" s="567"/>
      <c r="K298" s="1517"/>
      <c r="L298" s="193"/>
      <c r="M298" s="329"/>
      <c r="N298" s="322"/>
      <c r="O298" s="1649"/>
      <c r="P298" s="1649"/>
    </row>
    <row s="1660" customFormat="1" customHeight="1" ht="0.75" hidden="1">
      <c r="A299" s="1805"/>
      <c r="B299" s="1805"/>
      <c r="C299" s="361" t="s">
        <v>1063</v>
      </c>
      <c r="D299" s="2293"/>
      <c r="E299" s="2038"/>
      <c r="F299" s="2202"/>
      <c r="G299" s="397"/>
      <c r="H299" s="1517"/>
      <c r="I299" s="646"/>
      <c r="J299" s="567"/>
      <c r="K299" s="1517"/>
      <c r="L299" s="193"/>
      <c r="M299" s="329"/>
      <c r="N299" s="322"/>
      <c r="O299" s="1649"/>
      <c r="P299" s="1649"/>
    </row>
    <row s="1660" customFormat="1" customHeight="1" ht="18.75" hidden="1">
      <c r="A300" s="1805" t="s">
        <v>248</v>
      </c>
      <c r="B300" s="1805" t="s">
        <v>249</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299</v>
      </c>
      <c r="M300" s="329"/>
      <c r="N300" s="322"/>
      <c r="O300" s="1649"/>
      <c r="P300" s="1649"/>
    </row>
    <row s="1660" customFormat="1" customHeight="1" ht="18.75" hidden="1">
      <c r="A301" s="1805"/>
      <c r="B301" s="1805"/>
      <c r="C301" s="361" t="s">
        <v>1056</v>
      </c>
      <c r="D301" s="2293"/>
      <c r="E301" s="2038"/>
      <c r="F301" s="2202"/>
      <c r="G301" s="2248"/>
      <c r="H301" s="1517"/>
      <c r="I301" s="646" t="s">
        <v>1055</v>
      </c>
      <c r="J301" s="567"/>
      <c r="K301" s="1517"/>
      <c r="L301" s="193"/>
      <c r="M301" s="329"/>
      <c r="N301" s="322"/>
      <c r="O301" s="1649"/>
      <c r="P301" s="1649"/>
    </row>
    <row s="1660" customFormat="1" customHeight="1" ht="0.75" hidden="1">
      <c r="A302" s="1805"/>
      <c r="B302" s="1805"/>
      <c r="C302" s="361" t="s">
        <v>1063</v>
      </c>
      <c r="D302" s="2293"/>
      <c r="E302" s="2038"/>
      <c r="F302" s="2202"/>
      <c r="G302" s="397"/>
      <c r="H302" s="1517"/>
      <c r="I302" s="646"/>
      <c r="J302" s="567"/>
      <c r="K302" s="1517"/>
      <c r="L302" s="193"/>
      <c r="M302" s="329"/>
      <c r="N302" s="322"/>
      <c r="O302" s="1649"/>
      <c r="P302" s="1649"/>
    </row>
    <row s="1660" customFormat="1" customHeight="1" ht="18.75" hidden="1">
      <c r="A303" s="1805" t="s">
        <v>253</v>
      </c>
      <c r="B303" s="1805" t="s">
        <v>254</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299</v>
      </c>
      <c r="M303" s="329"/>
      <c r="N303" s="322"/>
      <c r="O303" s="1649"/>
      <c r="P303" s="1649"/>
    </row>
    <row s="1660" customFormat="1" customHeight="1" ht="18.75" hidden="1">
      <c r="A304" s="1805"/>
      <c r="B304" s="1805"/>
      <c r="C304" s="361" t="s">
        <v>1056</v>
      </c>
      <c r="D304" s="2293"/>
      <c r="E304" s="2038"/>
      <c r="F304" s="2202"/>
      <c r="G304" s="2248"/>
      <c r="H304" s="1517"/>
      <c r="I304" s="646" t="s">
        <v>1055</v>
      </c>
      <c r="J304" s="567"/>
      <c r="K304" s="1517"/>
      <c r="L304" s="193"/>
      <c r="M304" s="329"/>
      <c r="N304" s="322"/>
      <c r="O304" s="1649"/>
      <c r="P304" s="1649"/>
    </row>
    <row s="1660" customFormat="1" customHeight="1" ht="0.75" hidden="1">
      <c r="A305" s="1805"/>
      <c r="B305" s="1805"/>
      <c r="C305" s="361" t="s">
        <v>1063</v>
      </c>
      <c r="D305" s="2293"/>
      <c r="E305" s="2038"/>
      <c r="F305" s="2202"/>
      <c r="G305" s="397"/>
      <c r="H305" s="1517"/>
      <c r="I305" s="646"/>
      <c r="J305" s="567"/>
      <c r="K305" s="1517"/>
      <c r="L305" s="193"/>
      <c r="M305" s="329"/>
      <c r="N305" s="322"/>
      <c r="O305" s="1649"/>
      <c r="P305" s="1649"/>
    </row>
    <row s="1660" customFormat="1" customHeight="1" ht="18.75" hidden="1">
      <c r="A306" s="1805" t="s">
        <v>258</v>
      </c>
      <c r="B306" s="1805" t="s">
        <v>259</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299</v>
      </c>
      <c r="M306" s="329"/>
      <c r="N306" s="322"/>
      <c r="O306" s="1649"/>
      <c r="P306" s="1649"/>
    </row>
    <row s="1660" customFormat="1" customHeight="1" ht="18.75" hidden="1">
      <c r="A307" s="1805"/>
      <c r="B307" s="1805"/>
      <c r="C307" s="361" t="s">
        <v>1056</v>
      </c>
      <c r="D307" s="2293"/>
      <c r="E307" s="2038"/>
      <c r="F307" s="2202"/>
      <c r="G307" s="2248"/>
      <c r="H307" s="1517"/>
      <c r="I307" s="646" t="s">
        <v>1055</v>
      </c>
      <c r="J307" s="567"/>
      <c r="K307" s="1517"/>
      <c r="L307" s="193"/>
      <c r="M307" s="329"/>
      <c r="N307" s="322"/>
      <c r="O307" s="1649"/>
      <c r="P307" s="1649"/>
    </row>
    <row s="1660" customFormat="1" customHeight="1" ht="0.75" hidden="1">
      <c r="A308" s="1805"/>
      <c r="B308" s="1805"/>
      <c r="C308" s="361" t="s">
        <v>1063</v>
      </c>
      <c r="D308" s="2293"/>
      <c r="E308" s="2038"/>
      <c r="F308" s="2202"/>
      <c r="G308" s="397"/>
      <c r="H308" s="1517"/>
      <c r="I308" s="646"/>
      <c r="J308" s="567"/>
      <c r="K308" s="1517"/>
      <c r="L308" s="193"/>
      <c r="M308" s="329"/>
      <c r="N308" s="322"/>
      <c r="O308" s="1649"/>
      <c r="P308" s="1649"/>
    </row>
    <row s="1660" customFormat="1" customHeight="1" ht="18.75" hidden="1">
      <c r="A309" s="1805" t="s">
        <v>263</v>
      </c>
      <c r="B309" s="1805" t="s">
        <v>264</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299</v>
      </c>
      <c r="M309" s="329"/>
      <c r="N309" s="322"/>
      <c r="O309" s="1649"/>
      <c r="P309" s="1649"/>
    </row>
    <row s="1660" customFormat="1" customHeight="1" ht="18.75" hidden="1">
      <c r="A310" s="1805"/>
      <c r="B310" s="1805"/>
      <c r="C310" s="361" t="s">
        <v>1056</v>
      </c>
      <c r="D310" s="2293"/>
      <c r="E310" s="2038"/>
      <c r="F310" s="2202"/>
      <c r="G310" s="2248"/>
      <c r="H310" s="1517"/>
      <c r="I310" s="646" t="s">
        <v>1055</v>
      </c>
      <c r="J310" s="567"/>
      <c r="K310" s="1517"/>
      <c r="L310" s="193"/>
      <c r="M310" s="329"/>
      <c r="N310" s="322"/>
      <c r="O310" s="1649"/>
      <c r="P310" s="1649"/>
    </row>
    <row s="1660" customFormat="1" customHeight="1" ht="0.75" hidden="1">
      <c r="A311" s="1805"/>
      <c r="B311" s="1805"/>
      <c r="C311" s="361" t="s">
        <v>1063</v>
      </c>
      <c r="D311" s="2293"/>
      <c r="E311" s="2038"/>
      <c r="F311" s="2202"/>
      <c r="G311" s="397"/>
      <c r="H311" s="1517"/>
      <c r="I311" s="646"/>
      <c r="J311" s="567"/>
      <c r="K311" s="1517"/>
      <c r="L311" s="193"/>
      <c r="M311" s="329"/>
      <c r="N311" s="322"/>
      <c r="O311" s="1649"/>
      <c r="P311" s="1649"/>
    </row>
    <row s="1660" customFormat="1" customHeight="1" ht="18.75" hidden="1">
      <c r="A312" s="1805" t="s">
        <v>268</v>
      </c>
      <c r="B312" s="1805" t="s">
        <v>269</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299</v>
      </c>
      <c r="M312" s="329"/>
      <c r="N312" s="322"/>
      <c r="O312" s="1649"/>
      <c r="P312" s="1649"/>
    </row>
    <row s="1660" customFormat="1" customHeight="1" ht="18.75" hidden="1">
      <c r="A313" s="1805"/>
      <c r="B313" s="1805"/>
      <c r="C313" s="361" t="s">
        <v>1056</v>
      </c>
      <c r="D313" s="2293"/>
      <c r="E313" s="2038"/>
      <c r="F313" s="2202"/>
      <c r="G313" s="2248"/>
      <c r="H313" s="1517"/>
      <c r="I313" s="646" t="s">
        <v>1055</v>
      </c>
      <c r="J313" s="567"/>
      <c r="K313" s="1517"/>
      <c r="L313" s="193"/>
      <c r="M313" s="329"/>
      <c r="N313" s="322"/>
      <c r="O313" s="1649"/>
      <c r="P313" s="1649"/>
    </row>
    <row s="1660" customFormat="1" customHeight="1" ht="0.75">
      <c r="A314" s="1805"/>
      <c r="B314" s="1805"/>
      <c r="C314" s="361" t="s">
        <v>1063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C1F57-80CD-4C9B-F83B-DE0DEAD8598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МУП "Водоканал а. Бесленей"</v>
      </c>
      <c r="E6" s="2282"/>
      <c r="F6" s="2282"/>
      <c r="G6" s="2283"/>
      <c r="H6" s="245"/>
      <c r="J6" s="1649"/>
      <c r="K6" s="1649"/>
    </row>
    <row customHeight="1" ht="14.25">
      <c r="C7" s="368"/>
      <c r="D7" s="353"/>
      <c r="E7" s="386"/>
      <c r="F7" s="386"/>
      <c r="G7" s="747"/>
      <c r="H7" s="172"/>
    </row>
    <row customHeight="1" ht="14.25">
      <c r="C8" s="368"/>
      <c r="D8" s="2044" t="s">
        <v>293</v>
      </c>
      <c r="E8" s="2044"/>
      <c r="F8" s="2044"/>
      <c r="G8" s="2044"/>
      <c r="H8" s="2284" t="s">
        <v>294</v>
      </c>
    </row>
    <row customHeight="1" ht="14.25">
      <c r="C9" s="368"/>
      <c r="D9" s="383" t="s">
        <v>85</v>
      </c>
      <c r="E9" s="88" t="s">
        <v>295</v>
      </c>
      <c r="F9" s="88" t="s">
        <v>296</v>
      </c>
      <c r="G9" s="88" t="s">
        <v>385</v>
      </c>
      <c r="H9" s="2284"/>
    </row>
    <row customHeight="1" ht="14.25">
      <c r="A10" s="331"/>
      <c r="C10" s="368"/>
      <c r="D10" s="127" t="s">
        <v>112</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7" t="s">
        <v>1064</v>
      </c>
    </row>
    <row customHeight="1" ht="14.25">
      <c r="A11" s="331"/>
      <c r="C11" s="368"/>
      <c r="D11" s="127" t="s">
        <v>100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1025</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F75D1-ABC4-C6BB-6783-199C03938D1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1065</v>
      </c>
      <c r="E5" s="2067"/>
      <c r="F5" s="2067"/>
      <c r="G5" s="2067"/>
      <c r="H5" s="2067"/>
      <c r="I5" s="2067"/>
      <c r="J5" s="2067"/>
    </row>
    <row customHeight="1" ht="15">
      <c r="C6" s="156"/>
      <c r="D6" s="2035" t="str">
        <f>IF(org=0,"Не определено",org)</f>
        <v>МУП "Водоканал а. Бесленей"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119</v>
      </c>
      <c r="J8" s="747"/>
      <c r="K8" s="414"/>
      <c r="U8" s="670"/>
    </row>
    <row customHeight="1" ht="15">
      <c r="C9" s="156"/>
      <c r="D9" s="706"/>
      <c r="E9" s="2195" t="s">
        <v>108</v>
      </c>
      <c r="F9" s="2196"/>
      <c r="G9" s="2218" t="str">
        <f>IF(G8="","",INDEX(DIFFERENTIATION_UNMERGE_VD,MATCH(G8,DIFFERENTIATION_ID_DIFF,0)))</f>
        <v/>
      </c>
      <c r="H9" s="2219"/>
      <c r="I9" s="2218">
        <f>IF(I8="","",INDEX(DIFFERENTIATION_UNMERGE_VD,MATCH(I8,DIFFERENTIATION_ID_DIFF,0)))</f>
        <v>0</v>
      </c>
      <c r="J9" s="2219"/>
      <c r="K9" s="2010" t="s">
        <v>294</v>
      </c>
    </row>
    <row s="1660" customFormat="1" customHeight="1" ht="15">
      <c r="A10" s="754"/>
      <c r="C10" s="156"/>
      <c r="D10" s="706"/>
      <c r="E10" s="2195" t="s">
        <v>552</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553</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293</v>
      </c>
      <c r="E12" s="2198"/>
      <c r="F12" s="2198"/>
      <c r="G12" s="881"/>
      <c r="H12" s="881"/>
      <c r="I12" s="881"/>
      <c r="J12" s="881"/>
      <c r="K12" s="2018"/>
      <c r="U12" s="670"/>
    </row>
    <row customHeight="1" ht="33.75">
      <c r="C13" s="156"/>
      <c r="D13" s="799" t="s">
        <v>85</v>
      </c>
      <c r="E13" s="801" t="s">
        <v>295</v>
      </c>
      <c r="F13" s="801" t="s">
        <v>554</v>
      </c>
      <c r="G13" s="802" t="s">
        <v>296</v>
      </c>
      <c r="H13" s="801" t="s">
        <v>385</v>
      </c>
      <c r="I13" s="802" t="s">
        <v>296</v>
      </c>
      <c r="J13" s="801" t="s">
        <v>385</v>
      </c>
      <c r="K13" s="2072"/>
    </row>
    <row customHeight="1" ht="15" hidden="1">
      <c r="C14" s="156"/>
      <c r="D14" s="589" t="s">
        <v>112</v>
      </c>
      <c r="E14" s="589" t="s">
        <v>100</v>
      </c>
      <c r="F14" s="589" t="s">
        <v>87</v>
      </c>
      <c r="G14" s="654" t="str">
        <f>G1&amp;".1"</f>
        <v>4.1</v>
      </c>
      <c r="H14" s="654"/>
      <c r="I14" s="654" t="str">
        <f>I1&amp;".1"</f>
        <v>4.1</v>
      </c>
      <c r="J14" s="654"/>
      <c r="K14" s="270"/>
    </row>
    <row customHeight="1" ht="22.5" hidden="1">
      <c r="A15" s="501"/>
      <c r="C15" s="522"/>
      <c r="D15" s="517">
        <v>1</v>
      </c>
      <c r="E15" s="672" t="s">
        <v>711</v>
      </c>
      <c r="F15" s="517" t="s">
        <v>712</v>
      </c>
      <c r="G15" s="673"/>
      <c r="H15" s="673"/>
      <c r="I15" s="673"/>
      <c r="J15" s="673"/>
      <c r="K15" s="270" t="s">
        <v>713</v>
      </c>
    </row>
    <row customHeight="1" ht="22.5" hidden="1">
      <c r="A16" s="501"/>
      <c r="C16" s="522"/>
      <c r="D16" s="517">
        <v>2</v>
      </c>
      <c r="E16" s="260" t="s">
        <v>714</v>
      </c>
      <c r="F16" s="517" t="s">
        <v>715</v>
      </c>
      <c r="G16" s="673"/>
      <c r="H16" s="673"/>
      <c r="I16" s="673"/>
      <c r="J16" s="673"/>
      <c r="K16" s="270" t="s">
        <v>716</v>
      </c>
    </row>
    <row customHeight="1" ht="123.75" hidden="1">
      <c r="A17" s="501"/>
      <c r="C17" s="522"/>
      <c r="D17" s="517">
        <v>3</v>
      </c>
      <c r="E17" s="260" t="s">
        <v>1066</v>
      </c>
      <c r="F17" s="517" t="s">
        <v>299</v>
      </c>
      <c r="G17" s="673"/>
      <c r="H17" s="673"/>
      <c r="I17" s="673"/>
      <c r="J17" s="673"/>
      <c r="K17" s="270" t="s">
        <v>1067</v>
      </c>
    </row>
    <row customHeight="1" ht="45">
      <c r="A18" s="501"/>
      <c r="C18" s="522"/>
      <c r="D18" s="517">
        <v>4</v>
      </c>
      <c r="E18" s="260" t="s">
        <v>717</v>
      </c>
      <c r="F18" s="517" t="s">
        <v>299</v>
      </c>
      <c r="G18" s="803" t="s">
        <v>299</v>
      </c>
      <c r="H18" s="804" t="s">
        <v>299</v>
      </c>
      <c r="I18" s="517" t="s">
        <v>299</v>
      </c>
      <c r="J18" s="574" t="s">
        <v>299</v>
      </c>
      <c r="K18" s="270" t="s">
        <v>1068</v>
      </c>
    </row>
    <row customHeight="1" ht="33.75">
      <c r="A19" s="501"/>
      <c r="C19" s="522"/>
      <c r="D19" s="535" t="s">
        <v>655</v>
      </c>
      <c r="E19" s="555" t="s">
        <v>719</v>
      </c>
      <c r="F19" s="517" t="s">
        <v>720</v>
      </c>
      <c r="G19" s="811"/>
      <c r="H19" s="86"/>
      <c r="I19" s="811"/>
      <c r="J19" s="812"/>
      <c r="K19" s="674"/>
    </row>
    <row customHeight="1" ht="33.75">
      <c r="A20" s="501"/>
      <c r="C20" s="522"/>
      <c r="D20" s="535" t="s">
        <v>698</v>
      </c>
      <c r="E20" s="555" t="s">
        <v>721</v>
      </c>
      <c r="F20" s="517" t="s">
        <v>722</v>
      </c>
      <c r="G20" s="811"/>
      <c r="H20" s="86"/>
      <c r="I20" s="811"/>
      <c r="J20" s="86"/>
      <c r="K20" s="674"/>
    </row>
    <row customHeight="1" ht="45">
      <c r="A21" s="501"/>
      <c r="C21" s="522"/>
      <c r="D21" s="535" t="s">
        <v>701</v>
      </c>
      <c r="E21" s="555" t="s">
        <v>723</v>
      </c>
      <c r="F21" s="517" t="s">
        <v>559</v>
      </c>
      <c r="G21" s="675"/>
      <c r="H21" s="86"/>
      <c r="I21" s="675"/>
      <c r="J21" s="86"/>
      <c r="K21" s="674"/>
    </row>
    <row customHeight="1" ht="67.5" hidden="1">
      <c r="A22" s="501"/>
      <c r="C22" s="522"/>
      <c r="D22" s="517">
        <v>5</v>
      </c>
      <c r="E22" s="260" t="s">
        <v>1069</v>
      </c>
      <c r="F22" s="517" t="s">
        <v>546</v>
      </c>
      <c r="G22" s="676"/>
      <c r="H22" s="677"/>
      <c r="I22" s="676"/>
      <c r="J22" s="677"/>
      <c r="K22" s="270" t="s">
        <v>1070</v>
      </c>
    </row>
    <row customHeight="1" ht="33.75" hidden="1">
      <c r="C23" s="447"/>
      <c r="D23" s="517">
        <v>6</v>
      </c>
      <c r="E23" s="260" t="s">
        <v>1071</v>
      </c>
      <c r="F23" s="517" t="s">
        <v>1072</v>
      </c>
      <c r="G23" s="676"/>
      <c r="H23" s="676"/>
      <c r="I23" s="676"/>
      <c r="J23" s="676"/>
      <c r="K23" s="270" t="s">
        <v>1073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031F4-873E-9CB9-1046-5A6472C1AFC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293</v>
      </c>
      <c r="E8" s="2044"/>
      <c r="F8" s="2044"/>
      <c r="G8" s="2044"/>
      <c r="H8" s="2044"/>
      <c r="I8" s="2044" t="s">
        <v>294</v>
      </c>
    </row>
    <row customHeight="1" ht="27.75">
      <c r="D9" s="2044" t="s">
        <v>85</v>
      </c>
      <c r="E9" s="2044" t="s">
        <v>1075</v>
      </c>
      <c r="F9" s="2044"/>
      <c r="G9" s="2044"/>
      <c r="H9" s="2044"/>
      <c r="I9" s="2044"/>
    </row>
    <row customHeight="1" ht="22.5">
      <c r="D10" s="2044"/>
      <c r="E10" s="107" t="s">
        <v>1076</v>
      </c>
      <c r="F10" s="107" t="s">
        <v>1077</v>
      </c>
      <c r="G10" s="107" t="s">
        <v>1078</v>
      </c>
      <c r="H10" s="107" t="s">
        <v>385</v>
      </c>
      <c r="I10" s="2044"/>
    </row>
    <row customHeight="1" ht="12" hidden="1">
      <c r="D11" s="68" t="s">
        <v>112</v>
      </c>
      <c r="E11" s="68" t="s">
        <v>88</v>
      </c>
      <c r="F11" s="68" t="s">
        <v>113</v>
      </c>
      <c r="G11" s="68" t="s">
        <v>89</v>
      </c>
      <c r="H11" s="68" t="s">
        <v>90</v>
      </c>
      <c r="I11" s="68" t="s">
        <v>114</v>
      </c>
    </row>
    <row s="1848" customFormat="1" customHeight="1" ht="24.75">
      <c r="A12" s="125" t="s">
        <v>87</v>
      </c>
      <c r="B12" s="105" t="s">
        <v>24</v>
      </c>
      <c r="C12" s="106"/>
      <c r="D12" s="108" t="s">
        <v>112</v>
      </c>
      <c r="E12" s="378"/>
      <c r="F12" s="378"/>
      <c r="G12" s="1758" t="s">
        <v>24</v>
      </c>
      <c r="H12" s="379"/>
      <c r="I12" s="1997" t="s">
        <v>1079</v>
      </c>
      <c r="K12" s="251"/>
      <c r="L12" s="252"/>
    </row>
    <row customHeight="1" ht="15">
      <c r="A13" s="101"/>
      <c r="B13" s="101"/>
      <c r="C13" s="101"/>
      <c r="D13" s="89"/>
      <c r="E13" s="110" t="s">
        <v>459</v>
      </c>
      <c r="F13" s="109"/>
      <c r="G13" s="109"/>
      <c r="H13" s="193"/>
      <c r="I13" s="1999"/>
    </row>
    <row customHeight="1" ht="3">
      <c r="A14" s="101"/>
      <c r="B14" s="101"/>
      <c r="C14" s="101"/>
    </row>
    <row customHeight="1" ht="27.75">
      <c r="E15" s="2296" t="s">
        <v>1080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C395E-489A-FDEA-5F74-2590A625E19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1081</v>
      </c>
      <c r="E7" s="2298"/>
      <c r="F7" s="246"/>
    </row>
    <row customHeight="1" ht="3">
      <c r="C8" s="71"/>
      <c r="D8" s="51"/>
      <c r="E8" s="51"/>
    </row>
    <row customHeight="1" ht="15.75">
      <c r="C9" s="71"/>
      <c r="D9" s="85" t="s">
        <v>85</v>
      </c>
      <c r="E9" s="239" t="s">
        <v>1082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1083</v>
      </c>
    </row>
    <row customHeight="1" ht="3"/>
    <row customHeight="1" ht="22.5">
      <c r="C15" s="117"/>
      <c r="D15" s="2299" t="s">
        <v>1084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374FE-8B15-6A73-0F69-43CC664ED15A}"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292</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Карачаево-Черкесская республика</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293</v>
      </c>
      <c r="E9" s="2039"/>
      <c r="F9" s="2039"/>
      <c r="G9" s="2043" t="s">
        <v>294</v>
      </c>
    </row>
    <row customHeight="1" ht="11.25">
      <c r="A10" s="498"/>
      <c r="B10" s="498"/>
      <c r="C10" s="453"/>
      <c r="D10" s="1491" t="s">
        <v>85</v>
      </c>
      <c r="E10" s="1493" t="s">
        <v>295</v>
      </c>
      <c r="F10" s="1493" t="s">
        <v>296</v>
      </c>
      <c r="G10" s="2044"/>
    </row>
    <row customHeight="1" ht="0.75">
      <c r="A11" s="498"/>
      <c r="B11" s="498"/>
      <c r="C11" s="453"/>
      <c r="D11" s="460"/>
      <c r="E11" s="460"/>
      <c r="F11" s="460"/>
      <c r="G11" s="460"/>
    </row>
    <row customHeight="1" ht="22.5">
      <c r="A12" s="498"/>
      <c r="B12" s="498"/>
      <c r="C12" s="453"/>
      <c r="D12" s="1537">
        <v>1</v>
      </c>
      <c r="E12" s="470" t="s">
        <v>1085</v>
      </c>
      <c r="F12" s="1884" t="str">
        <f>IF(org="","",org)</f>
        <v>МУП "Водоканал а. Бесленей"</v>
      </c>
      <c r="G12" s="470" t="s">
        <v>1086</v>
      </c>
      <c r="H12" s="1550"/>
    </row>
    <row customHeight="1" ht="18.75">
      <c r="A13" s="498"/>
      <c r="B13" s="498"/>
      <c r="C13" s="453"/>
      <c r="D13" s="1537">
        <v>2</v>
      </c>
      <c r="E13" s="1544" t="s">
        <v>1087</v>
      </c>
      <c r="F13" s="1538" t="s">
        <v>299</v>
      </c>
      <c r="G13" s="470"/>
      <c r="H13" s="1550"/>
    </row>
    <row customHeight="1" ht="18.75">
      <c r="A14" s="498"/>
      <c r="B14" s="498"/>
      <c r="C14" s="453"/>
      <c r="D14" s="1540" t="s">
        <v>610</v>
      </c>
      <c r="E14" s="1541" t="s">
        <v>1088</v>
      </c>
      <c r="F14" s="1543"/>
      <c r="G14" s="1542" t="s">
        <v>1089</v>
      </c>
      <c r="H14" s="1550"/>
    </row>
    <row customHeight="1" ht="18.75">
      <c r="A15" s="498"/>
      <c r="B15" s="498"/>
      <c r="C15" s="453"/>
      <c r="D15" s="1540" t="s">
        <v>300</v>
      </c>
      <c r="E15" s="1541" t="s">
        <v>1090</v>
      </c>
      <c r="F15" s="1543"/>
      <c r="G15" s="1542" t="s">
        <v>1091</v>
      </c>
      <c r="H15" s="1550"/>
    </row>
    <row customHeight="1" ht="36.75">
      <c r="A16" s="498"/>
      <c r="B16" s="498"/>
      <c r="C16" s="453"/>
      <c r="D16" s="1540" t="s">
        <v>303</v>
      </c>
      <c r="E16" s="1539" t="s">
        <v>1092</v>
      </c>
      <c r="F16" s="1548"/>
      <c r="G16" s="470" t="s">
        <v>1093</v>
      </c>
      <c r="H16" s="1550"/>
    </row>
    <row customHeight="1" ht="45">
      <c r="A17" s="498"/>
      <c r="B17" s="498"/>
      <c r="C17" s="453"/>
      <c r="D17" s="1537">
        <v>3</v>
      </c>
      <c r="E17" s="1544" t="s">
        <v>1094</v>
      </c>
      <c r="F17" s="1543"/>
      <c r="G17" s="470" t="s">
        <v>1095</v>
      </c>
      <c r="H17" s="1550"/>
    </row>
    <row customHeight="1" ht="45">
      <c r="A18" s="1492">
        <v>1</v>
      </c>
      <c r="B18" s="498"/>
      <c r="C18" s="1494"/>
      <c r="D18" s="1537" t="s">
        <v>88</v>
      </c>
      <c r="E18" s="1544" t="s">
        <v>1096</v>
      </c>
      <c r="F18" s="1543"/>
      <c r="G18" s="470" t="s">
        <v>1095</v>
      </c>
      <c r="H18" s="1550"/>
      <c r="I18" s="846"/>
    </row>
    <row customHeight="1" ht="22.5">
      <c r="A19" s="498"/>
      <c r="B19" s="498"/>
      <c r="C19" s="453"/>
      <c r="D19" s="1537" t="s">
        <v>113</v>
      </c>
      <c r="E19" s="1544" t="s">
        <v>1097</v>
      </c>
      <c r="F19" s="1538" t="s">
        <v>299</v>
      </c>
      <c r="G19" s="2300" t="s">
        <v>1098</v>
      </c>
      <c r="H19" s="471"/>
    </row>
    <row s="1547" customFormat="1" customHeight="1" ht="5.25" hidden="1">
      <c r="A20" s="498"/>
      <c r="B20" s="498"/>
      <c r="C20" s="1546"/>
      <c r="D20" s="1545" t="s">
        <v>1018</v>
      </c>
      <c r="E20" s="1009"/>
      <c r="F20" s="1008"/>
      <c r="G20" s="2301"/>
    </row>
    <row customHeight="1" ht="15">
      <c r="A21" s="498"/>
      <c r="B21" s="498"/>
      <c r="C21" s="453"/>
      <c r="D21" s="463"/>
      <c r="E21" s="412" t="s">
        <v>334</v>
      </c>
      <c r="F21" s="465"/>
      <c r="G21" s="2302"/>
      <c r="H21" s="1550"/>
    </row>
    <row s="497" customFormat="1" customHeight="1" ht="24.75">
      <c r="A22" s="498"/>
      <c r="B22" s="498"/>
      <c r="C22" s="498"/>
      <c r="D22" s="1537" t="s">
        <v>89</v>
      </c>
      <c r="E22" s="470" t="s">
        <v>1099</v>
      </c>
      <c r="F22" s="1543"/>
      <c r="G22" s="470" t="s">
        <v>1100</v>
      </c>
      <c r="H22" s="1549"/>
    </row>
    <row s="497" customFormat="1" customHeight="1" ht="18.75">
      <c r="A23" s="498"/>
      <c r="B23" s="498"/>
      <c r="C23" s="498"/>
      <c r="D23" s="1537" t="s">
        <v>90</v>
      </c>
      <c r="E23" s="1544" t="s">
        <v>1101</v>
      </c>
      <c r="F23" s="1548"/>
      <c r="G23" s="470" t="s">
        <v>1102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F1CD-EC3C-41F9-AFD6-57C4FBB3B5B9}" mc:Ignorable="x14ac xr xr2 xr3">
  <dimension ref="A1:IT23"/>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293</v>
      </c>
      <c r="F7" s="1938"/>
      <c r="G7" s="1938"/>
      <c r="H7" s="1938"/>
      <c r="I7" s="1938"/>
      <c r="J7" s="2303" t="s">
        <v>294</v>
      </c>
      <c r="K7" s="496"/>
      <c r="L7" s="496"/>
      <c r="M7" s="496"/>
      <c r="N7" s="496"/>
      <c r="O7" s="205"/>
      <c r="P7" s="496"/>
      <c r="Q7" s="204"/>
      <c r="R7" s="204"/>
      <c r="S7" s="204"/>
      <c r="T7" s="204"/>
    </row>
    <row s="1844" customFormat="1" customHeight="1" ht="20.25">
      <c r="A8" s="1150"/>
      <c r="B8" s="1155"/>
      <c r="C8" s="1150"/>
      <c r="D8" s="1512"/>
      <c r="E8" s="1572" t="s">
        <v>85</v>
      </c>
      <c r="F8" s="1557" t="s">
        <v>1103</v>
      </c>
      <c r="G8" s="1557" t="s">
        <v>47</v>
      </c>
      <c r="H8" s="1557" t="s">
        <v>49</v>
      </c>
      <c r="I8" s="1557" t="s">
        <v>1104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E6037-141F-475B-4636-7469C065E523}" mc:Ignorable="x14ac xr xr2 xr3">
  <dimension ref="A1:IV14"/>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"Водоканал а. Бесленей"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293</v>
      </c>
      <c r="F7" s="1938"/>
      <c r="G7" s="1938"/>
      <c r="H7" s="1938"/>
      <c r="I7" s="1938"/>
      <c r="J7" s="1938"/>
      <c r="K7" s="1938"/>
      <c r="L7" s="2303" t="s">
        <v>294</v>
      </c>
      <c r="M7" s="496"/>
      <c r="N7" s="496"/>
      <c r="O7" s="496"/>
      <c r="P7" s="496"/>
      <c r="Q7" s="205"/>
      <c r="R7" s="496"/>
      <c r="S7" s="204"/>
      <c r="T7" s="204"/>
      <c r="U7" s="204"/>
      <c r="V7" s="204"/>
    </row>
    <row s="1844" customFormat="1" customHeight="1" ht="47.25">
      <c r="A8" s="1150"/>
      <c r="B8" s="1155"/>
      <c r="C8" s="1150"/>
      <c r="D8" s="1512"/>
      <c r="E8" s="2308" t="s">
        <v>85</v>
      </c>
      <c r="F8" s="2308" t="s">
        <v>1085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1107</v>
      </c>
      <c r="H9" s="1554" t="s">
        <v>1108</v>
      </c>
      <c r="I9" s="1554" t="s">
        <v>1109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"Водоканал а. Бесленей"</v>
      </c>
      <c r="G10" s="1756" t="s">
        <v>24</v>
      </c>
      <c r="H10" s="1551"/>
      <c r="I10" s="1551"/>
      <c r="J10" s="1159"/>
      <c r="K10" s="1159"/>
      <c r="L10" s="2305" t="s">
        <v>1110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593D6-7E3B-36F1-EBAD-46D3215C443D}" mc:Ignorable="x14ac xr xr2 xr3">
  <dimension ref="A1:IY16"/>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Карачаево-Черкесская республика</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294</v>
      </c>
      <c r="F8" s="1575"/>
      <c r="G8" s="1576" t="s">
        <v>298</v>
      </c>
      <c r="H8" s="1576" t="s">
        <v>1114</v>
      </c>
      <c r="I8" s="1576" t="s">
        <v>302</v>
      </c>
      <c r="J8" s="2320"/>
      <c r="K8" s="2321"/>
      <c r="L8" s="2322"/>
      <c r="M8" s="1576" t="s">
        <v>1115</v>
      </c>
      <c r="N8" s="1576" t="s">
        <v>1116</v>
      </c>
      <c r="O8" s="1576" t="s">
        <v>1117</v>
      </c>
      <c r="P8" s="1567"/>
      <c r="Q8" s="1567"/>
      <c r="R8" s="1567"/>
      <c r="S8" s="1567"/>
      <c r="T8" s="1568"/>
      <c r="U8" s="1567"/>
      <c r="V8" s="1569"/>
      <c r="W8" s="1569"/>
      <c r="X8" s="1569"/>
      <c r="Y8" s="1569"/>
    </row>
    <row s="1844" customFormat="1" customHeight="1" ht="47.25">
      <c r="A9" s="1150"/>
      <c r="B9" s="1155"/>
      <c r="C9" s="1150"/>
      <c r="D9" s="1512"/>
      <c r="E9" s="2072" t="s">
        <v>293</v>
      </c>
      <c r="F9" s="2309" t="s">
        <v>85</v>
      </c>
      <c r="G9" s="2309" t="s">
        <v>297</v>
      </c>
      <c r="H9" s="2309" t="s">
        <v>1118</v>
      </c>
      <c r="I9" s="2309"/>
      <c r="J9" s="2309" t="s">
        <v>1119</v>
      </c>
      <c r="K9" s="2309"/>
      <c r="L9" s="2309"/>
      <c r="M9" s="2309" t="s">
        <v>1120</v>
      </c>
      <c r="N9" s="2309" t="s">
        <v>1121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1122</v>
      </c>
      <c r="I10" s="152" t="s">
        <v>301</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Карачаево-Черкесская республика</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D5EE8-FF56-5088-44F3-26874C73971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1123</v>
      </c>
      <c r="E7" s="1936"/>
      <c r="F7" s="246"/>
    </row>
    <row customHeight="1" ht="3">
      <c r="C8" s="71"/>
      <c r="D8" s="51"/>
      <c r="E8" s="51"/>
    </row>
    <row customHeight="1" ht="15.75">
      <c r="C9" s="71"/>
      <c r="D9" s="85" t="s">
        <v>85</v>
      </c>
      <c r="E9" s="88" t="s">
        <v>280</v>
      </c>
    </row>
    <row customHeight="1" ht="12">
      <c r="C10" s="71"/>
      <c r="D10" s="68" t="s">
        <v>112</v>
      </c>
      <c r="E10" s="68" t="s">
        <v>100</v>
      </c>
    </row>
    <row customHeight="1" ht="15" hidden="1">
      <c r="C11" s="71"/>
      <c r="D11" s="93">
        <v>0</v>
      </c>
      <c r="E11" s="129"/>
    </row>
    <row customHeight="1" ht="14.25">
      <c r="C12" s="71"/>
      <c r="D12" s="89"/>
      <c r="E12" s="87"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82814-05AD-31EB-4D15-2D8AC0F4E25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025" t="s">
        <v>1124</v>
      </c>
      <c r="C2" s="2325"/>
      <c r="D2" s="2325"/>
      <c r="E2" s="247"/>
    </row>
    <row customHeight="1" ht="3"/>
    <row customHeight="1" ht="21.75">
      <c r="B4" s="3026" t="s">
        <v>1125</v>
      </c>
      <c r="C4" s="380" t="s">
        <v>1126</v>
      </c>
      <c r="D4" s="380" t="s">
        <v>1127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3756-B765-B57F-9096-A73B4FD9A12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1128</v>
      </c>
    </row>
    <row r="4" s="243" customFormat="1" customHeight="1" ht="15">
      <c r="C4" s="1841"/>
      <c r="D4" s="93"/>
      <c r="E4" s="371"/>
    </row>
    <row r="6" s="1840" customFormat="1" customHeight="1" ht="17.25">
      <c r="A6" s="1840" t="s">
        <v>1129</v>
      </c>
    </row>
    <row r="8" s="243" customFormat="1" customHeight="1" ht="17.25">
      <c r="C8" s="1842"/>
      <c r="D8" s="93"/>
      <c r="E8" s="94"/>
    </row>
    <row r="11" s="1840" customFormat="1" customHeight="1" ht="17.25">
      <c r="A11" s="1840" t="s">
        <v>1130</v>
      </c>
    </row>
    <row r="13" s="1844" customFormat="1" customHeight="1" ht="15">
      <c r="A13" s="2064">
        <v>1</v>
      </c>
      <c r="B13" s="1155"/>
      <c r="C13" s="795" t="s">
        <v>101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105</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1131</v>
      </c>
    </row>
    <row r="19" s="2437" customFormat="1" customHeight="1" ht="15">
      <c r="A19" s="1907"/>
      <c r="B19" s="1383">
        <v>1</v>
      </c>
      <c r="C19" s="1383"/>
      <c r="D19" s="794" t="s">
        <v>101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101</v>
      </c>
      <c r="D23" s="1964" t="s">
        <v>112</v>
      </c>
      <c r="E23" s="1965"/>
      <c r="F23" s="1963" t="s">
        <v>55</v>
      </c>
      <c r="G23" s="2376"/>
      <c r="H23" s="1953">
        <v>1</v>
      </c>
      <c r="I23" s="2378" t="str">
        <f>IF(U23="","",INDEX(TERRITORY_MR_LIST,MATCH(U23,TERRITORY_LIST_ID,0)))</f>
        <v/>
      </c>
      <c r="J23" s="1963" t="s">
        <v>55</v>
      </c>
      <c r="K23" s="826"/>
      <c r="L23" s="1807" t="s">
        <v>112</v>
      </c>
      <c r="M23" s="599"/>
      <c r="N23" s="600"/>
      <c r="O23" s="600"/>
      <c r="P23" s="600"/>
      <c r="Q23" s="600"/>
      <c r="R23" s="600"/>
      <c r="S23" s="600"/>
      <c r="T23" s="600"/>
      <c r="U23" s="601"/>
      <c r="V23" s="600"/>
      <c r="W23" s="600"/>
      <c r="X23" s="591"/>
      <c r="Y23" s="591" t="s">
        <v>120</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121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122</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101</v>
      </c>
      <c r="H29" s="1939">
        <v>1</v>
      </c>
      <c r="I29" s="2381" t="str">
        <f>IF(U29="","",INDEX(TERRITORY_MR_LIST,MATCH(U29,TERRITORY_LIST_ID,0)))</f>
        <v/>
      </c>
      <c r="J29" s="1963" t="s">
        <v>55</v>
      </c>
      <c r="K29" s="826"/>
      <c r="L29" s="1807" t="s">
        <v>112</v>
      </c>
      <c r="M29" s="599"/>
      <c r="N29" s="600"/>
      <c r="O29" s="600"/>
      <c r="P29" s="600"/>
      <c r="Q29" s="600"/>
      <c r="R29" s="600"/>
      <c r="S29" s="600"/>
      <c r="T29" s="600"/>
      <c r="U29" s="601"/>
      <c r="V29" s="600"/>
      <c r="W29" s="600"/>
      <c r="X29" s="591"/>
      <c r="Y29" s="591" t="s">
        <v>120</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121</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101</v>
      </c>
      <c r="L34" s="1753" t="s">
        <v>112</v>
      </c>
      <c r="M34" s="805"/>
      <c r="N34" s="806"/>
      <c r="O34" s="600"/>
      <c r="P34" s="600"/>
      <c r="Q34" s="600"/>
      <c r="R34" s="600"/>
      <c r="S34" s="600"/>
      <c r="T34" s="600"/>
      <c r="U34" s="601"/>
      <c r="V34" s="600"/>
      <c r="W34" s="600"/>
      <c r="X34" s="591"/>
      <c r="Y34" s="591" t="s">
        <v>120</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1135</v>
      </c>
    </row>
    <row customHeight="1" ht="11.25"/>
    <row s="451" customFormat="1" customHeight="1" ht="22.5">
      <c r="A39" s="1816"/>
      <c r="B39" s="453"/>
      <c r="C39" s="853"/>
      <c r="D39" s="436"/>
      <c r="E39" s="854"/>
      <c r="F39" s="1837"/>
      <c r="G39" s="1847"/>
      <c r="H39" s="471"/>
    </row>
    <row customHeight="1" ht="11.25"/>
    <row s="1840" customFormat="1" customHeight="1" ht="11.25">
      <c r="A41" s="1840" t="s">
        <v>1136</v>
      </c>
    </row>
    <row customHeight="1" ht="11.25"/>
    <row s="451" customFormat="1" customHeight="1" ht="22.5">
      <c r="A43" s="453"/>
      <c r="B43" s="453"/>
      <c r="C43" s="453"/>
      <c r="D43" s="436"/>
      <c r="E43" s="854"/>
      <c r="F43" s="855"/>
      <c r="G43" s="1847"/>
      <c r="H43" s="471"/>
    </row>
    <row r="46" s="1840" customFormat="1" customHeight="1" ht="17.25">
      <c r="A46" s="1840" t="s">
        <v>1137</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387</v>
      </c>
      <c r="Q48" s="512" t="s">
        <v>388</v>
      </c>
      <c r="R48" s="513" t="s">
        <v>389</v>
      </c>
      <c r="S48" s="1661" t="s">
        <v>390</v>
      </c>
      <c r="T48" s="1661"/>
      <c r="U48" s="1661"/>
      <c r="V48" s="1661"/>
    </row>
    <row r="50" s="1840" customFormat="1" customHeight="1" ht="11.25">
      <c r="A50" s="1840" t="s">
        <v>1138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376</v>
      </c>
      <c r="AQ52" s="1649" t="s">
        <v>376</v>
      </c>
      <c r="AR52" s="1661"/>
      <c r="AS52" s="1661"/>
    </row>
    <row r="54" s="1840" customFormat="1" customHeight="1" ht="11.25">
      <c r="A54" s="1840" t="s">
        <v>1139</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1140</v>
      </c>
    </row>
    <row r="60" s="1660" customFormat="1" customHeight="1" ht="14.25">
      <c r="A60" s="331"/>
      <c r="B60" s="1155"/>
      <c r="C60" s="368"/>
      <c r="D60" s="1835"/>
      <c r="E60" s="880"/>
      <c r="F60" s="1850"/>
      <c r="G60" s="0"/>
      <c r="I60" s="1649"/>
      <c r="J60" s="1649"/>
    </row>
    <row r="62" s="1840" customFormat="1" customHeight="1" ht="11.25">
      <c r="A62" s="1840" t="s">
        <v>1141</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1142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1143</v>
      </c>
    </row>
    <row r="67" s="1840" customFormat="1" customHeight="1" ht="11.25">
      <c r="A67" s="1840" t="s">
        <v>1144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1142</v>
      </c>
    </row>
    <row r="71" s="1840" customFormat="1" customHeight="1" ht="11.25">
      <c r="A71" s="1840" t="s">
        <v>1145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112</v>
      </c>
      <c r="I74" s="2392"/>
      <c r="J74" s="2316"/>
      <c r="K74" s="2393"/>
      <c r="L74" s="2386" t="s">
        <v>55</v>
      </c>
      <c r="M74" s="1964"/>
      <c r="N74" s="1174"/>
      <c r="O74" s="1173" t="s">
        <v>371</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1149</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1151</v>
      </c>
    </row>
    <row r="93" s="1660" customFormat="1" customHeight="1" ht="11.25">
      <c r="A93" s="1161"/>
      <c r="B93" s="1161"/>
      <c r="C93" s="1161"/>
      <c r="D93" s="1155"/>
      <c r="E93" s="1165"/>
      <c r="F93" s="1854"/>
      <c r="G93" s="1855"/>
      <c r="H93" s="2338" t="s">
        <v>112</v>
      </c>
      <c r="I93" s="2392"/>
      <c r="J93" s="2316"/>
      <c r="K93" s="2393"/>
      <c r="L93" s="2386" t="s">
        <v>55</v>
      </c>
      <c r="M93" s="1964"/>
      <c r="N93" s="1174"/>
      <c r="O93" s="1173" t="s">
        <v>371</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1154</v>
      </c>
    </row>
    <row r="107" s="2437" customFormat="1" customHeight="1" ht="15">
      <c r="A107" s="619"/>
      <c r="B107" s="0"/>
      <c r="C107" s="0"/>
      <c r="D107" s="2343" t="s">
        <v>112</v>
      </c>
      <c r="E107" s="2207" t="s">
        <v>108</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552</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553</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598</v>
      </c>
      <c r="F110" s="2204"/>
      <c r="G110" s="2204"/>
      <c r="H110" s="2204"/>
      <c r="I110" s="2204"/>
      <c r="J110" s="2204"/>
      <c r="K110" s="2204"/>
      <c r="L110" s="2204"/>
      <c r="M110" s="2204"/>
      <c r="N110" s="2204"/>
      <c r="O110" s="2204"/>
      <c r="P110" s="2204"/>
      <c r="Q110" s="554">
        <f>SUMIF(T111:T112,"i",Q111:Q112)</f>
        <v>0</v>
      </c>
      <c r="R110" s="1012"/>
      <c r="S110" s="1823" t="s">
        <v>599</v>
      </c>
      <c r="T110" s="712" t="s">
        <v>600</v>
      </c>
      <c r="U110" s="2205">
        <v>1</v>
      </c>
      <c r="V110" s="2205" t="s">
        <v>563</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601</v>
      </c>
      <c r="F113" s="2204"/>
      <c r="G113" s="2204"/>
      <c r="H113" s="2204"/>
      <c r="I113" s="2204"/>
      <c r="J113" s="2204"/>
      <c r="K113" s="2204"/>
      <c r="L113" s="2204"/>
      <c r="M113" s="2204"/>
      <c r="N113" s="2204"/>
      <c r="O113" s="2204"/>
      <c r="P113" s="2204"/>
      <c r="Q113" s="554">
        <f>SUMIF(T114:T115,"i",Q114:Q115)</f>
        <v>0</v>
      </c>
      <c r="R113" s="1012"/>
      <c r="S113" s="1823" t="s">
        <v>602</v>
      </c>
      <c r="T113" s="712" t="s">
        <v>600</v>
      </c>
      <c r="U113" s="2205">
        <v>1</v>
      </c>
      <c r="V113" s="2205" t="s">
        <v>563</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1156</v>
      </c>
    </row>
    <row r="119" s="2437" customFormat="1" customHeight="1" ht="15">
      <c r="A119" s="619"/>
      <c r="B119" s="0"/>
      <c r="C119" s="0"/>
      <c r="D119" s="2343" t="s">
        <v>112</v>
      </c>
      <c r="E119" s="2207" t="s">
        <v>108</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552</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553</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598</v>
      </c>
      <c r="F122" s="2204"/>
      <c r="G122" s="2204"/>
      <c r="H122" s="2204"/>
      <c r="I122" s="2204"/>
      <c r="J122" s="2204"/>
      <c r="K122" s="2204"/>
      <c r="L122" s="2204"/>
      <c r="M122" s="2204"/>
      <c r="N122" s="2204"/>
      <c r="O122" s="2204"/>
      <c r="P122" s="2204"/>
      <c r="Q122" s="554">
        <f>SUMIF(T123:T124,"i",Q123:Q124)</f>
        <v>0</v>
      </c>
      <c r="R122" s="1012"/>
      <c r="S122" s="1823" t="s">
        <v>599</v>
      </c>
      <c r="T122" s="712" t="s">
        <v>600</v>
      </c>
      <c r="U122" s="2205">
        <v>1</v>
      </c>
      <c r="V122" s="2205" t="s">
        <v>563</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600</v>
      </c>
      <c r="U125" s="2205">
        <v>1</v>
      </c>
      <c r="V125" s="2205" t="s">
        <v>563</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1157</v>
      </c>
    </row>
    <row r="131" s="2437" customFormat="1" customHeight="1" ht="45">
      <c r="A131" s="1831"/>
      <c r="B131" s="1155"/>
      <c r="C131" s="409"/>
      <c r="D131" s="0"/>
      <c r="E131" s="2355"/>
      <c r="F131" s="1964" t="s">
        <v>112</v>
      </c>
      <c r="G131" s="2358" t="s">
        <v>24</v>
      </c>
      <c r="H131" s="270"/>
      <c r="I131" s="632" t="s">
        <v>112</v>
      </c>
      <c r="J131" s="1832" t="s">
        <v>1158</v>
      </c>
      <c r="K131" s="633" t="s">
        <v>534</v>
      </c>
      <c r="L131" s="2055" t="s">
        <v>534</v>
      </c>
      <c r="M131" s="2360"/>
      <c r="N131" s="633" t="s">
        <v>534</v>
      </c>
      <c r="O131" s="633" t="s">
        <v>534</v>
      </c>
      <c r="P131" s="633" t="s">
        <v>534</v>
      </c>
      <c r="Q131" s="634">
        <f>SUM(Q132:Q134)</f>
        <v>0</v>
      </c>
      <c r="R131" s="634">
        <f>IF(R128=0,0,(Q128/R128)*100)</f>
        <v>0</v>
      </c>
      <c r="S131" s="2023"/>
      <c r="T131" s="712" t="s">
        <v>600</v>
      </c>
      <c r="U131" s="0"/>
      <c r="V131" s="0"/>
      <c r="AC131" s="0"/>
    </row>
    <row s="2437" customFormat="1" customHeight="1" ht="11.25">
      <c r="A132" s="1831"/>
      <c r="B132" s="1155"/>
      <c r="C132" s="409"/>
      <c r="D132" s="0"/>
      <c r="E132" s="2356"/>
      <c r="F132" s="1964"/>
      <c r="G132" s="2358"/>
      <c r="H132" s="1953"/>
      <c r="I132" s="2338" t="s">
        <v>924</v>
      </c>
      <c r="J132" s="2352"/>
      <c r="K132" s="2353"/>
      <c r="L132" s="635"/>
      <c r="M132" s="636" t="s">
        <v>112</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924</v>
      </c>
      <c r="J139" s="2352"/>
      <c r="K139" s="2353"/>
      <c r="L139" s="635"/>
      <c r="M139" s="636" t="s">
        <v>112</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112</v>
      </c>
      <c r="N142" s="1820"/>
      <c r="O142" s="637"/>
      <c r="P142" s="638"/>
      <c r="Q142" s="637"/>
      <c r="R142" s="639">
        <v>0</v>
      </c>
      <c r="S142" s="0"/>
      <c r="T142" s="712"/>
      <c r="U142" s="0"/>
      <c r="V142" s="0"/>
      <c r="AC142" s="0"/>
    </row>
    <row r="144" s="1840" customFormat="1" customHeight="1" ht="17.25">
      <c r="A144" s="1840" t="s">
        <v>1161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112</v>
      </c>
      <c r="N146" s="2369" t="str">
        <f>IF(Z146="","",INDEX(TERRITORY_MR_LIST,MATCH(Z146,TERRITORY_LIST_ID,0)))</f>
        <v/>
      </c>
      <c r="O146" s="2026" t="s">
        <v>60</v>
      </c>
      <c r="P146" s="1964"/>
      <c r="Q146" s="1964" t="s">
        <v>112</v>
      </c>
      <c r="R146" s="2340" t="s">
        <v>24</v>
      </c>
      <c r="S146" s="1963" t="s">
        <v>60</v>
      </c>
      <c r="T146" s="1836"/>
      <c r="U146" s="1836" t="s">
        <v>112</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409</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220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112</v>
      </c>
      <c r="N152" s="2369" t="str">
        <f>IF(Z152="","",INDEX(TERRITORY_MR_LIST,MATCH(Z152,TERRITORY_LIST_ID,0)))</f>
        <v/>
      </c>
      <c r="O152" s="2026" t="s">
        <v>60</v>
      </c>
      <c r="P152" s="1964"/>
      <c r="Q152" s="1964" t="s">
        <v>112</v>
      </c>
      <c r="R152" s="2340" t="s">
        <v>24</v>
      </c>
      <c r="S152" s="1963" t="s">
        <v>60</v>
      </c>
      <c r="T152" s="1836"/>
      <c r="U152" s="1836" t="s">
        <v>112</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409</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220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112</v>
      </c>
      <c r="N157" s="2369" t="str">
        <f>IF(Z157="","",INDEX(TERRITORY_MR_LIST,MATCH(Z157,TERRITORY_LIST_ID,0)))</f>
        <v/>
      </c>
      <c r="O157" s="2026" t="s">
        <v>60</v>
      </c>
      <c r="P157" s="1964"/>
      <c r="Q157" s="1964" t="s">
        <v>112</v>
      </c>
      <c r="R157" s="2340" t="s">
        <v>24</v>
      </c>
      <c r="S157" s="1963" t="s">
        <v>60</v>
      </c>
      <c r="T157" s="1836"/>
      <c r="U157" s="1836" t="s">
        <v>112</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409</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112</v>
      </c>
      <c r="R161" s="2340" t="s">
        <v>24</v>
      </c>
      <c r="S161" s="1963" t="s">
        <v>60</v>
      </c>
      <c r="T161" s="1836"/>
      <c r="U161" s="1836" t="s">
        <v>112</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409</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112</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112</v>
      </c>
      <c r="N168" s="2369" t="str">
        <f>IF(Z168="","",INDEX(TERRITORY_MR_LIST,MATCH(Z168,TERRITORY_LIST_ID,0)))</f>
        <v/>
      </c>
      <c r="O168" s="2026" t="s">
        <v>60</v>
      </c>
      <c r="P168" s="1964"/>
      <c r="Q168" s="1964" t="s">
        <v>112</v>
      </c>
      <c r="R168" s="2340" t="s">
        <v>24</v>
      </c>
      <c r="S168" s="2222" t="s">
        <v>55</v>
      </c>
      <c r="T168" s="1827"/>
      <c r="U168" s="1827" t="s">
        <v>112</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220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112</v>
      </c>
      <c r="N174" s="2369" t="str">
        <f>IF(Z174="","",INDEX(TERRITORY_MR_LIST,MATCH(Z174,TERRITORY_LIST_ID,0)))</f>
        <v/>
      </c>
      <c r="O174" s="2026" t="s">
        <v>60</v>
      </c>
      <c r="P174" s="1964"/>
      <c r="Q174" s="1964" t="s">
        <v>112</v>
      </c>
      <c r="R174" s="2340" t="s">
        <v>24</v>
      </c>
      <c r="S174" s="2222" t="s">
        <v>55</v>
      </c>
      <c r="T174" s="1827"/>
      <c r="U174" s="1827" t="s">
        <v>112</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220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112</v>
      </c>
      <c r="N179" s="2369" t="str">
        <f>IF(Z179="","",INDEX(TERRITORY_MR_LIST,MATCH(Z179,TERRITORY_LIST_ID,0)))</f>
        <v/>
      </c>
      <c r="O179" s="2026" t="s">
        <v>60</v>
      </c>
      <c r="P179" s="1964"/>
      <c r="Q179" s="1964" t="s">
        <v>112</v>
      </c>
      <c r="R179" s="2340" t="s">
        <v>24</v>
      </c>
      <c r="S179" s="2222" t="s">
        <v>55</v>
      </c>
      <c r="T179" s="1827"/>
      <c r="U179" s="1827" t="s">
        <v>112</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112</v>
      </c>
      <c r="R183" s="2340" t="s">
        <v>24</v>
      </c>
      <c r="S183" s="2222" t="s">
        <v>55</v>
      </c>
      <c r="T183" s="1827"/>
      <c r="U183" s="1827" t="s">
        <v>112</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1163</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112</v>
      </c>
      <c r="P194" s="2393"/>
      <c r="Q194" s="1606"/>
      <c r="R194" s="2026" t="s">
        <v>60</v>
      </c>
      <c r="S194" s="2026" t="s">
        <v>60</v>
      </c>
      <c r="T194" s="1879"/>
      <c r="U194" s="1964" t="s">
        <v>112</v>
      </c>
      <c r="V194" s="2395" t="str">
        <f>IF(AK194="","",INDEX(TERRITORY_MR_LIST,MATCH(AK194,TERRITORY_LIST_ID,0)))</f>
        <v/>
      </c>
      <c r="W194" s="1607"/>
      <c r="X194" s="2026" t="s">
        <v>60</v>
      </c>
      <c r="Y194" s="2026" t="s">
        <v>55</v>
      </c>
      <c r="Z194" s="1591"/>
      <c r="AA194" s="1964" t="s">
        <v>112</v>
      </c>
      <c r="AB194" s="2397"/>
      <c r="AC194" s="1608"/>
      <c r="AD194" s="2026" t="s">
        <v>60</v>
      </c>
      <c r="AE194" s="2026" t="s">
        <v>55</v>
      </c>
      <c r="AF194" s="1589"/>
      <c r="AG194" s="1836" t="s">
        <v>112</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106</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328DD6-8ED7-68DA-FC74-8C34BD3435E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1167</v>
      </c>
      <c r="B1" s="1062" t="s">
        <v>1168</v>
      </c>
      <c r="C1" s="1062" t="s">
        <v>1169</v>
      </c>
      <c r="D1" s="1062" t="s">
        <v>1170</v>
      </c>
      <c r="E1" s="1062" t="s">
        <v>1171</v>
      </c>
      <c r="F1" s="1062" t="s">
        <v>1172</v>
      </c>
      <c r="G1" s="1062" t="s">
        <v>1173</v>
      </c>
      <c r="H1" s="1062" t="s">
        <v>1174</v>
      </c>
      <c r="I1" s="1062" t="s">
        <v>1175</v>
      </c>
      <c r="J1" s="1062" t="s">
        <v>1176</v>
      </c>
      <c r="K1" s="1062" t="s">
        <v>1177</v>
      </c>
      <c r="L1" s="1062" t="s">
        <v>1178</v>
      </c>
      <c r="M1" s="1062"/>
      <c r="N1" s="1062" t="s">
        <v>1179</v>
      </c>
      <c r="O1" s="1062" t="s">
        <v>1180</v>
      </c>
      <c r="P1" s="1062" t="s">
        <v>1181</v>
      </c>
      <c r="Q1" s="1062" t="s">
        <v>1182</v>
      </c>
      <c r="R1" s="1062" t="s">
        <v>1183</v>
      </c>
      <c r="S1" s="1062" t="s">
        <v>1184</v>
      </c>
      <c r="T1" s="1062" t="s">
        <v>1185</v>
      </c>
      <c r="U1" s="1062" t="s">
        <v>1186</v>
      </c>
      <c r="V1" s="1062"/>
      <c r="W1" s="791" t="s">
        <v>1187</v>
      </c>
      <c r="X1" s="1062" t="s">
        <v>1188</v>
      </c>
      <c r="Y1" s="1062" t="s">
        <v>1189</v>
      </c>
      <c r="Z1" s="1062"/>
      <c r="AA1" s="1062" t="s">
        <v>1190</v>
      </c>
      <c r="AB1" s="1062"/>
      <c r="AC1" s="1062" t="s">
        <v>1191</v>
      </c>
      <c r="AD1" s="1062"/>
      <c r="AF1" s="1062" t="s">
        <v>1192</v>
      </c>
      <c r="AH1" s="1062" t="s">
        <v>1193</v>
      </c>
      <c r="AI1" s="1062" t="s">
        <v>1194</v>
      </c>
      <c r="AK1" s="1062" t="s">
        <v>1195</v>
      </c>
      <c r="AM1" s="1062" t="s">
        <v>1196</v>
      </c>
      <c r="AP1" s="1062" t="s">
        <v>1197</v>
      </c>
      <c r="AQ1" s="1062" t="s">
        <v>1198</v>
      </c>
      <c r="AS1" s="1062" t="s">
        <v>1199</v>
      </c>
      <c r="AU1" s="1062" t="s">
        <v>1200</v>
      </c>
      <c r="AW1" s="1062" t="s">
        <v>1201</v>
      </c>
      <c r="AX1" s="1062" t="s">
        <v>1202</v>
      </c>
      <c r="AZ1" s="1147" t="s">
        <v>1203</v>
      </c>
      <c r="BB1" s="1062" t="s">
        <v>1204</v>
      </c>
      <c r="BC1" s="1062"/>
      <c r="BE1" s="1062" t="s">
        <v>1205</v>
      </c>
      <c r="BF1" s="1062" t="s">
        <v>1206</v>
      </c>
      <c r="BH1" s="1064" t="s">
        <v>710</v>
      </c>
      <c r="BI1" s="1065"/>
      <c r="BJ1" s="1066" t="s">
        <v>1207</v>
      </c>
      <c r="BK1" s="1065"/>
      <c r="BL1" s="1067" t="s">
        <v>808</v>
      </c>
      <c r="BM1" s="1065"/>
      <c r="BN1" s="1068" t="s">
        <v>1208</v>
      </c>
      <c r="BS1" s="1444"/>
    </row>
    <row customHeight="1" ht="11.25">
      <c r="A2" s="1069" t="s">
        <v>1209</v>
      </c>
      <c r="B2" s="1070">
        <v>2000</v>
      </c>
      <c r="C2" s="1070">
        <v>2022</v>
      </c>
      <c r="D2" s="1070" t="s">
        <v>60</v>
      </c>
      <c r="E2" s="1071" t="s">
        <v>1210</v>
      </c>
      <c r="F2" s="1071" t="s">
        <v>1211</v>
      </c>
      <c r="G2" s="1071" t="s">
        <v>1212</v>
      </c>
      <c r="H2" s="1072" t="s">
        <v>1213</v>
      </c>
      <c r="I2" s="1071" t="s">
        <v>112</v>
      </c>
      <c r="J2" s="1071" t="s">
        <v>1214</v>
      </c>
      <c r="K2" s="1073" t="s">
        <v>1215</v>
      </c>
      <c r="L2" s="1074"/>
      <c r="M2" s="1073">
        <v>1</v>
      </c>
      <c r="N2" s="1157" t="s">
        <v>1216</v>
      </c>
      <c r="O2" s="1072" t="s">
        <v>1217</v>
      </c>
      <c r="P2" s="1075" t="s">
        <v>33</v>
      </c>
      <c r="Q2" s="1076" t="s">
        <v>488</v>
      </c>
      <c r="R2" s="123" t="s">
        <v>1218</v>
      </c>
      <c r="S2" s="123" t="s">
        <v>1219</v>
      </c>
      <c r="T2" s="1077" t="s">
        <v>1220</v>
      </c>
      <c r="U2" s="1074" t="s">
        <v>1221</v>
      </c>
      <c r="V2" s="1078">
        <v>1</v>
      </c>
      <c r="W2" s="1079"/>
      <c r="X2" s="1079" t="s">
        <v>1222</v>
      </c>
      <c r="Y2" s="1070" t="s">
        <v>1223</v>
      </c>
      <c r="Z2" s="1080"/>
      <c r="AA2" s="1070" t="s">
        <v>1224</v>
      </c>
      <c r="AB2" s="1081" t="s">
        <v>1224</v>
      </c>
      <c r="AC2" s="1070" t="s">
        <v>1225</v>
      </c>
      <c r="AD2" s="1081" t="s">
        <v>1225</v>
      </c>
      <c r="AF2" s="1072" t="s">
        <v>1221</v>
      </c>
      <c r="AH2" s="1071" t="s">
        <v>1226</v>
      </c>
      <c r="AI2" s="1071" t="s">
        <v>1226</v>
      </c>
      <c r="AK2" s="1071" t="s">
        <v>1227</v>
      </c>
      <c r="AM2" s="1071" t="s">
        <v>1228</v>
      </c>
      <c r="AP2" s="1082" t="s">
        <v>1222</v>
      </c>
      <c r="AQ2" s="1083" t="s">
        <v>1222</v>
      </c>
      <c r="AS2" s="1070" t="s">
        <v>1229</v>
      </c>
      <c r="AU2" s="1115" t="s">
        <v>1230</v>
      </c>
      <c r="AW2" s="1115" t="s">
        <v>1231</v>
      </c>
      <c r="AX2" s="1115" t="s">
        <v>1231</v>
      </c>
      <c r="AZ2" s="1115" t="s">
        <v>1232</v>
      </c>
      <c r="BB2" s="1115" t="s">
        <v>1233</v>
      </c>
      <c r="BC2" s="1115" t="s">
        <v>1234</v>
      </c>
      <c r="BE2" s="1115">
        <v>2000</v>
      </c>
      <c r="BF2" s="1115" t="s">
        <v>1235</v>
      </c>
    </row>
    <row customHeight="1" ht="11.25">
      <c r="A3" s="1069" t="s">
        <v>1236</v>
      </c>
      <c r="B3" s="1070">
        <v>2001</v>
      </c>
      <c r="C3" s="1070">
        <v>2023</v>
      </c>
      <c r="D3" s="1070" t="s">
        <v>55</v>
      </c>
      <c r="E3" s="1071" t="s">
        <v>1237</v>
      </c>
      <c r="F3" s="1071" t="s">
        <v>1238</v>
      </c>
      <c r="G3" s="1071" t="s">
        <v>1239</v>
      </c>
      <c r="H3" s="1072" t="s">
        <v>53</v>
      </c>
      <c r="I3" s="1071" t="s">
        <v>100</v>
      </c>
      <c r="J3" s="1071" t="s">
        <v>544</v>
      </c>
      <c r="K3" s="1073" t="s">
        <v>1240</v>
      </c>
      <c r="L3" s="1074">
        <f>_xlfn.IFERROR(MATCH(K3,OFFER_METHOD,0),0)</f>
        <v>0</v>
      </c>
      <c r="M3" s="1073">
        <v>2</v>
      </c>
      <c r="N3" s="1157" t="s">
        <v>1241</v>
      </c>
      <c r="O3" s="1072" t="s">
        <v>1242</v>
      </c>
      <c r="P3" s="1075" t="s">
        <v>1243</v>
      </c>
      <c r="Q3" s="1076" t="s">
        <v>1244</v>
      </c>
      <c r="R3" s="123" t="s">
        <v>1245</v>
      </c>
      <c r="S3" s="123" t="s">
        <v>1246</v>
      </c>
      <c r="T3" s="1077" t="s">
        <v>1247</v>
      </c>
      <c r="U3" s="1074" t="s">
        <v>1248</v>
      </c>
      <c r="V3" s="1078">
        <v>2</v>
      </c>
      <c r="W3" s="1079"/>
      <c r="X3" s="1079" t="s">
        <v>1249</v>
      </c>
      <c r="Y3" s="1070" t="s">
        <v>1223</v>
      </c>
      <c r="Z3" s="1080"/>
      <c r="AA3" s="1070" t="s">
        <v>1250</v>
      </c>
      <c r="AB3" s="1081" t="s">
        <v>1250</v>
      </c>
      <c r="AC3" s="1070" t="s">
        <v>1251</v>
      </c>
      <c r="AD3" s="1081" t="s">
        <v>1251</v>
      </c>
      <c r="AF3" s="1072" t="s">
        <v>1248</v>
      </c>
      <c r="AH3" s="1071" t="s">
        <v>1252</v>
      </c>
      <c r="AI3" s="1071" t="s">
        <v>1253</v>
      </c>
      <c r="AK3" s="1071" t="s">
        <v>1254</v>
      </c>
      <c r="AM3" s="1071" t="s">
        <v>1255</v>
      </c>
      <c r="AP3" s="1082" t="s">
        <v>1256</v>
      </c>
      <c r="AQ3" s="1083" t="s">
        <v>1256</v>
      </c>
      <c r="AS3" s="1070" t="s">
        <v>1257</v>
      </c>
      <c r="AU3" s="1115" t="s">
        <v>1258</v>
      </c>
      <c r="AW3" s="1115" t="s">
        <v>1259</v>
      </c>
      <c r="AX3" s="1115" t="s">
        <v>1259</v>
      </c>
      <c r="AZ3" s="1115" t="s">
        <v>1260</v>
      </c>
      <c r="BB3" s="1115" t="s">
        <v>1261</v>
      </c>
      <c r="BC3" s="1115" t="s">
        <v>1234</v>
      </c>
      <c r="BE3" s="1115">
        <v>2001</v>
      </c>
      <c r="BF3" s="1115" t="s">
        <v>1262</v>
      </c>
      <c r="BH3" s="1062" t="s">
        <v>1263</v>
      </c>
      <c r="BJ3" s="1062" t="s">
        <v>1264</v>
      </c>
      <c r="BL3" s="1062" t="s">
        <v>1265</v>
      </c>
      <c r="BN3" s="1062" t="s">
        <v>1266</v>
      </c>
      <c r="BR3" s="1062" t="s">
        <v>1267</v>
      </c>
      <c r="BS3" s="1445"/>
      <c r="BT3" s="1065"/>
      <c r="BU3" s="1062" t="s">
        <v>1268</v>
      </c>
      <c r="BV3" s="1065"/>
      <c r="BW3" s="0"/>
      <c r="BX3" s="1716" t="s">
        <v>1269</v>
      </c>
      <c r="CA3" s="1062" t="s">
        <v>1270</v>
      </c>
    </row>
    <row customHeight="1" ht="11.25">
      <c r="A4" s="1069" t="s">
        <v>1271</v>
      </c>
      <c r="B4" s="1070">
        <v>2002</v>
      </c>
      <c r="C4" s="1070">
        <v>2024</v>
      </c>
      <c r="E4" s="1071" t="s">
        <v>1272</v>
      </c>
      <c r="F4" s="1071" t="s">
        <v>1273</v>
      </c>
      <c r="H4" s="1072" t="s">
        <v>1274</v>
      </c>
      <c r="I4" s="1071" t="s">
        <v>87</v>
      </c>
      <c r="J4" s="1071" t="s">
        <v>1275</v>
      </c>
      <c r="K4" s="1073" t="s">
        <v>1276</v>
      </c>
      <c r="L4" s="1074">
        <f>_xlfn.IFERROR(MATCH(K4,OFFER_METHOD,0),0)</f>
        <v>0</v>
      </c>
      <c r="M4" s="1073">
        <v>3</v>
      </c>
      <c r="N4" s="1157" t="s">
        <v>1277</v>
      </c>
      <c r="O4" s="1071" t="s">
        <v>1278</v>
      </c>
      <c r="Q4" s="1076" t="s">
        <v>1279</v>
      </c>
      <c r="R4" s="123" t="s">
        <v>1280</v>
      </c>
      <c r="S4" s="123" t="s">
        <v>1281</v>
      </c>
      <c r="T4" s="1077" t="s">
        <v>1282</v>
      </c>
      <c r="U4" s="1074" t="s">
        <v>1283</v>
      </c>
      <c r="V4" s="1078">
        <v>3</v>
      </c>
      <c r="W4" s="1079"/>
      <c r="X4" s="1079" t="s">
        <v>1284</v>
      </c>
      <c r="Y4" s="1070" t="s">
        <v>1223</v>
      </c>
      <c r="Z4" s="1085"/>
      <c r="AC4" s="1070" t="s">
        <v>1285</v>
      </c>
      <c r="AD4" s="1081" t="s">
        <v>1285</v>
      </c>
      <c r="AF4" s="1072" t="s">
        <v>1283</v>
      </c>
      <c r="AH4" s="1072" t="s">
        <v>1286</v>
      </c>
      <c r="AK4" s="1071" t="s">
        <v>1287</v>
      </c>
      <c r="AM4" s="1071" t="s">
        <v>1288</v>
      </c>
      <c r="AP4" s="1082" t="s">
        <v>1249</v>
      </c>
      <c r="AQ4" s="1083" t="s">
        <v>1249</v>
      </c>
      <c r="AS4" s="1070" t="s">
        <v>1289</v>
      </c>
      <c r="AU4" s="1115" t="s">
        <v>1290</v>
      </c>
      <c r="AW4" s="1115" t="s">
        <v>1291</v>
      </c>
      <c r="AX4" s="1115" t="s">
        <v>1291</v>
      </c>
      <c r="AZ4" s="1115" t="s">
        <v>1292</v>
      </c>
      <c r="BB4" s="1115" t="s">
        <v>1293</v>
      </c>
      <c r="BC4" s="1115" t="s">
        <v>1294</v>
      </c>
      <c r="BE4" s="1115">
        <v>2002</v>
      </c>
      <c r="BF4" s="1115" t="s">
        <v>1295</v>
      </c>
      <c r="BH4" s="1063" t="s">
        <v>1296</v>
      </c>
      <c r="BJ4" s="1063" t="s">
        <v>1296</v>
      </c>
      <c r="BL4" s="1063" t="s">
        <v>1296</v>
      </c>
      <c r="BN4" s="1063" t="s">
        <v>1296</v>
      </c>
      <c r="BQ4" s="1449" t="s">
        <v>1297</v>
      </c>
      <c r="BR4" s="1154" t="s">
        <v>1298</v>
      </c>
      <c r="BS4" s="253"/>
      <c r="BT4" s="1449" t="s">
        <v>1299</v>
      </c>
      <c r="BU4" s="1154" t="s">
        <v>1300</v>
      </c>
      <c r="BV4" s="1065"/>
      <c r="BW4" s="1721" t="s">
        <v>1301</v>
      </c>
      <c r="BX4" s="1715" t="s">
        <v>1302</v>
      </c>
      <c r="BZ4" s="1449" t="s">
        <v>1303</v>
      </c>
      <c r="CA4" s="1154" t="s">
        <v>1304</v>
      </c>
    </row>
    <row customHeight="1" ht="11.25">
      <c r="A5" s="1069" t="s">
        <v>1305</v>
      </c>
      <c r="B5" s="1070">
        <v>2003</v>
      </c>
      <c r="C5" s="1070">
        <v>2025</v>
      </c>
      <c r="E5" s="1071" t="s">
        <v>1306</v>
      </c>
      <c r="F5" s="1071" t="s">
        <v>1307</v>
      </c>
      <c r="H5" s="1072" t="s">
        <v>1308</v>
      </c>
      <c r="I5" s="1071" t="s">
        <v>88</v>
      </c>
      <c r="K5" s="1073" t="s">
        <v>1309</v>
      </c>
      <c r="L5" s="1074">
        <f>_xlfn.IFERROR(MATCH(K5,OFFER_METHOD,0),0)</f>
        <v>0</v>
      </c>
      <c r="M5" s="1073">
        <v>4</v>
      </c>
      <c r="N5" s="1086" t="s">
        <v>1310</v>
      </c>
      <c r="O5" s="1071" t="s">
        <v>1311</v>
      </c>
      <c r="Q5" s="1076" t="s">
        <v>1312</v>
      </c>
      <c r="R5" s="123" t="s">
        <v>1313</v>
      </c>
      <c r="T5" s="1072" t="s">
        <v>1314</v>
      </c>
      <c r="U5" s="1074" t="s">
        <v>1315</v>
      </c>
      <c r="V5" s="1078">
        <v>4</v>
      </c>
      <c r="W5" s="1079"/>
      <c r="X5" s="1079" t="s">
        <v>168</v>
      </c>
      <c r="Y5" s="1070" t="s">
        <v>1316</v>
      </c>
      <c r="Z5" s="1085">
        <v>1</v>
      </c>
      <c r="AF5" s="1072" t="s">
        <v>1317</v>
      </c>
      <c r="AH5" s="1071" t="s">
        <v>1318</v>
      </c>
      <c r="AK5" s="1071" t="s">
        <v>1319</v>
      </c>
      <c r="AM5" s="1071" t="s">
        <v>1320</v>
      </c>
      <c r="AP5" s="1082" t="s">
        <v>168</v>
      </c>
      <c r="AQ5" s="1083" t="s">
        <v>168</v>
      </c>
      <c r="AU5" s="1115" t="s">
        <v>1321</v>
      </c>
      <c r="AW5" s="1115" t="s">
        <v>1322</v>
      </c>
      <c r="AX5" s="1115" t="s">
        <v>1322</v>
      </c>
      <c r="AZ5" s="1115" t="s">
        <v>1323</v>
      </c>
      <c r="BB5" s="1115" t="s">
        <v>1324</v>
      </c>
      <c r="BC5" s="1115" t="s">
        <v>1325</v>
      </c>
      <c r="BE5" s="1115">
        <v>2003</v>
      </c>
      <c r="BF5" s="1115" t="s">
        <v>1326</v>
      </c>
      <c r="BH5" s="1063" t="s">
        <v>1327</v>
      </c>
      <c r="BJ5" s="1063" t="s">
        <v>1327</v>
      </c>
      <c r="BL5" s="1063" t="s">
        <v>1327</v>
      </c>
      <c r="BN5" s="1063" t="s">
        <v>1328</v>
      </c>
      <c r="BQ5" s="1298">
        <v>4213775</v>
      </c>
      <c r="BR5" s="1063" t="s">
        <v>1222</v>
      </c>
      <c r="BS5" s="1446"/>
      <c r="BT5" s="1298">
        <v>64236871</v>
      </c>
      <c r="BU5" s="1063" t="s">
        <v>222</v>
      </c>
      <c r="BV5" s="1065"/>
      <c r="BW5" s="1719">
        <v>4213767</v>
      </c>
      <c r="BX5" s="1717" t="s">
        <v>1329</v>
      </c>
      <c r="BZ5" s="1298">
        <v>64237509</v>
      </c>
      <c r="CA5" s="1312" t="s">
        <v>1330</v>
      </c>
    </row>
    <row customHeight="1" ht="11.25">
      <c r="A6" s="1069" t="s">
        <v>1331</v>
      </c>
      <c r="B6" s="1070">
        <v>2004</v>
      </c>
      <c r="C6" s="1070">
        <v>2026</v>
      </c>
      <c r="E6" s="1071" t="s">
        <v>1332</v>
      </c>
      <c r="F6" s="1087"/>
      <c r="H6" s="1072" t="s">
        <v>1333</v>
      </c>
      <c r="I6" s="1071" t="s">
        <v>113</v>
      </c>
      <c r="J6" s="1062" t="s">
        <v>1334</v>
      </c>
      <c r="L6" s="1074">
        <f>SUM(kind_of_control_method_filter)</f>
        <v>0</v>
      </c>
      <c r="N6" s="1086" t="s">
        <v>1335</v>
      </c>
      <c r="O6" s="1071" t="s">
        <v>1336</v>
      </c>
      <c r="R6" s="123" t="s">
        <v>488</v>
      </c>
      <c r="T6" s="1072" t="s">
        <v>1337</v>
      </c>
      <c r="U6" s="1074" t="s">
        <v>1317</v>
      </c>
      <c r="V6" s="1078">
        <v>5</v>
      </c>
      <c r="W6" s="1079"/>
      <c r="X6" s="1070" t="s">
        <v>174</v>
      </c>
      <c r="Y6" s="1070" t="s">
        <v>1338</v>
      </c>
      <c r="Z6" s="1085"/>
      <c r="AA6" s="1088"/>
      <c r="AH6" s="1071" t="s">
        <v>1339</v>
      </c>
      <c r="AK6" s="1071" t="s">
        <v>1340</v>
      </c>
      <c r="AM6" s="1071" t="s">
        <v>1341</v>
      </c>
      <c r="AP6" s="1082" t="s">
        <v>174</v>
      </c>
      <c r="AQ6" s="1083" t="s">
        <v>174</v>
      </c>
      <c r="AU6" s="1115" t="s">
        <v>1342</v>
      </c>
      <c r="AW6" s="1115" t="s">
        <v>1343</v>
      </c>
      <c r="AX6" s="1115" t="s">
        <v>1343</v>
      </c>
      <c r="BB6" s="1115" t="s">
        <v>1344</v>
      </c>
      <c r="BC6" s="1115" t="s">
        <v>1325</v>
      </c>
      <c r="BE6" s="1115">
        <v>2004</v>
      </c>
      <c r="BF6" s="1115" t="s">
        <v>1345</v>
      </c>
      <c r="BH6" s="1063" t="s">
        <v>1346</v>
      </c>
      <c r="BJ6" s="1063" t="s">
        <v>1347</v>
      </c>
      <c r="BL6" s="1063" t="s">
        <v>1347</v>
      </c>
      <c r="BN6" s="1063" t="s">
        <v>1348</v>
      </c>
      <c r="BQ6" s="1298">
        <v>4213784</v>
      </c>
      <c r="BR6" s="1312" t="s">
        <v>1256</v>
      </c>
      <c r="BS6" s="1447"/>
      <c r="BT6" s="1298">
        <v>64236872</v>
      </c>
      <c r="BU6" s="1063" t="s">
        <v>227</v>
      </c>
      <c r="BV6" s="1065"/>
      <c r="BW6" s="1719">
        <v>4213768</v>
      </c>
      <c r="BX6" s="1717" t="s">
        <v>247</v>
      </c>
      <c r="BZ6" s="1298">
        <v>64237510</v>
      </c>
      <c r="CA6" s="1063" t="s">
        <v>1349</v>
      </c>
    </row>
    <row customHeight="1" ht="11.25">
      <c r="A7" s="1069" t="s">
        <v>1350</v>
      </c>
      <c r="B7" s="1070">
        <v>2005</v>
      </c>
      <c r="E7" s="1071" t="s">
        <v>1351</v>
      </c>
      <c r="F7" s="1087"/>
      <c r="H7" s="1072" t="s">
        <v>1352</v>
      </c>
      <c r="I7" s="1071" t="s">
        <v>89</v>
      </c>
      <c r="J7" s="1071" t="s">
        <v>1353</v>
      </c>
      <c r="N7" s="1090" t="s">
        <v>1354</v>
      </c>
      <c r="O7" s="1071" t="s">
        <v>1355</v>
      </c>
      <c r="U7" s="1074" t="s">
        <v>55</v>
      </c>
      <c r="V7" s="362" t="s">
        <v>89</v>
      </c>
      <c r="W7" s="1079"/>
      <c r="X7" s="1070" t="s">
        <v>180</v>
      </c>
      <c r="Y7" s="1070" t="s">
        <v>1316</v>
      </c>
      <c r="Z7" s="1085"/>
      <c r="AA7" s="1088"/>
      <c r="AH7" s="1071" t="s">
        <v>1356</v>
      </c>
      <c r="AK7" s="1071" t="s">
        <v>1357</v>
      </c>
      <c r="AM7" s="1071" t="s">
        <v>1358</v>
      </c>
      <c r="AP7" s="1082" t="s">
        <v>180</v>
      </c>
      <c r="AQ7" s="1083" t="s">
        <v>180</v>
      </c>
      <c r="AU7" s="1115" t="s">
        <v>1359</v>
      </c>
      <c r="AW7" s="1115" t="s">
        <v>1360</v>
      </c>
      <c r="AX7" s="1115" t="s">
        <v>1360</v>
      </c>
      <c r="AZ7" s="1062" t="s">
        <v>1361</v>
      </c>
      <c r="BB7" s="1115" t="s">
        <v>1362</v>
      </c>
      <c r="BC7" s="1115" t="s">
        <v>1325</v>
      </c>
      <c r="BE7" s="1115">
        <v>2005</v>
      </c>
      <c r="BF7" s="1115" t="s">
        <v>1363</v>
      </c>
      <c r="BH7" s="1063" t="s">
        <v>1364</v>
      </c>
      <c r="BJ7" s="1063" t="s">
        <v>1346</v>
      </c>
      <c r="BL7" s="1063" t="s">
        <v>1346</v>
      </c>
      <c r="BN7" s="1063" t="s">
        <v>1365</v>
      </c>
      <c r="BQ7" s="1298">
        <v>4213781</v>
      </c>
      <c r="BR7" s="1063" t="s">
        <v>1249</v>
      </c>
      <c r="BS7" s="1446"/>
      <c r="BT7" s="1298">
        <v>64236873</v>
      </c>
      <c r="BU7" s="1063" t="s">
        <v>232</v>
      </c>
      <c r="BV7" s="1065"/>
      <c r="BW7" s="1719">
        <v>4213769</v>
      </c>
      <c r="BX7" s="1717" t="s">
        <v>1366</v>
      </c>
      <c r="BZ7" s="1298">
        <v>64237511</v>
      </c>
      <c r="CA7" s="1063" t="s">
        <v>262</v>
      </c>
    </row>
    <row customHeight="1" ht="11.25">
      <c r="A8" s="1069" t="s">
        <v>1367</v>
      </c>
      <c r="B8" s="1070">
        <v>2006</v>
      </c>
      <c r="E8" s="1071" t="s">
        <v>1368</v>
      </c>
      <c r="F8" s="1087"/>
      <c r="I8" s="1071" t="s">
        <v>90</v>
      </c>
      <c r="J8" s="1071" t="s">
        <v>1369</v>
      </c>
      <c r="N8" s="1158" t="s">
        <v>1370</v>
      </c>
      <c r="O8" s="1071" t="s">
        <v>1371</v>
      </c>
      <c r="V8" s="362" t="s">
        <v>90</v>
      </c>
      <c r="W8" s="1079"/>
      <c r="X8" s="1070" t="s">
        <v>186</v>
      </c>
      <c r="Y8" s="1070" t="s">
        <v>1316</v>
      </c>
      <c r="Z8" s="1085"/>
      <c r="AA8" s="1088"/>
      <c r="AK8" s="1071" t="s">
        <v>1372</v>
      </c>
      <c r="AP8" s="1082" t="s">
        <v>186</v>
      </c>
      <c r="AQ8" s="1083" t="s">
        <v>186</v>
      </c>
      <c r="AU8" s="1115" t="s">
        <v>1373</v>
      </c>
      <c r="AW8" s="1115" t="s">
        <v>1374</v>
      </c>
      <c r="AX8" s="1115" t="s">
        <v>1374</v>
      </c>
      <c r="AZ8" s="1115" t="s">
        <v>1375</v>
      </c>
      <c r="BB8" s="1115" t="s">
        <v>1376</v>
      </c>
      <c r="BC8" s="1115" t="s">
        <v>1325</v>
      </c>
      <c r="BE8" s="1115">
        <v>2006</v>
      </c>
      <c r="BF8" s="1115" t="s">
        <v>1377</v>
      </c>
      <c r="BH8" s="1063" t="s">
        <v>1378</v>
      </c>
      <c r="BJ8" s="1063" t="s">
        <v>1379</v>
      </c>
      <c r="BL8" s="1063" t="s">
        <v>1379</v>
      </c>
      <c r="BN8" s="1063" t="s">
        <v>1380</v>
      </c>
      <c r="BQ8" s="1298">
        <v>4213776</v>
      </c>
      <c r="BR8" s="1063" t="s">
        <v>168</v>
      </c>
      <c r="BS8" s="1446"/>
      <c r="BT8" s="1298">
        <v>64236874</v>
      </c>
      <c r="BU8" s="1312" t="s">
        <v>1381</v>
      </c>
      <c r="BV8" s="1065"/>
      <c r="BW8" s="1719">
        <v>4213770</v>
      </c>
      <c r="BX8" s="1720" t="s">
        <v>1382</v>
      </c>
      <c r="BZ8" s="1298">
        <v>64237512</v>
      </c>
      <c r="CA8" s="1063" t="s">
        <v>257</v>
      </c>
    </row>
    <row customHeight="1" ht="11.25">
      <c r="A9" s="1069" t="s">
        <v>1383</v>
      </c>
      <c r="B9" s="1070">
        <v>2007</v>
      </c>
      <c r="E9" s="1071" t="s">
        <v>1384</v>
      </c>
      <c r="F9" s="1087"/>
      <c r="G9" s="1062" t="s">
        <v>1385</v>
      </c>
      <c r="H9" s="1062" t="s">
        <v>1386</v>
      </c>
      <c r="I9" s="1071" t="s">
        <v>114</v>
      </c>
      <c r="O9" s="1071" t="s">
        <v>1387</v>
      </c>
      <c r="V9" s="362" t="s">
        <v>114</v>
      </c>
      <c r="W9" s="1079"/>
      <c r="X9" s="1070" t="s">
        <v>192</v>
      </c>
      <c r="Y9" s="1070" t="s">
        <v>1223</v>
      </c>
      <c r="Z9" s="1085">
        <v>1</v>
      </c>
      <c r="AA9" s="1088"/>
      <c r="AK9" s="1071" t="s">
        <v>1388</v>
      </c>
      <c r="AP9" s="1082" t="s">
        <v>1389</v>
      </c>
      <c r="AQ9" s="1083" t="s">
        <v>1389</v>
      </c>
      <c r="AW9" s="1115" t="s">
        <v>1390</v>
      </c>
      <c r="AX9" s="1115" t="s">
        <v>1390</v>
      </c>
      <c r="AZ9" s="1115" t="s">
        <v>1391</v>
      </c>
      <c r="BB9" s="1115" t="s">
        <v>1392</v>
      </c>
      <c r="BC9" s="1115" t="s">
        <v>1325</v>
      </c>
      <c r="BE9" s="1115">
        <v>2007</v>
      </c>
      <c r="BF9" s="1115" t="s">
        <v>1393</v>
      </c>
      <c r="BH9" s="1063" t="s">
        <v>1394</v>
      </c>
      <c r="BJ9" s="1063" t="s">
        <v>1395</v>
      </c>
      <c r="BL9" s="1063" t="s">
        <v>1395</v>
      </c>
      <c r="BN9" s="1063" t="s">
        <v>1396</v>
      </c>
      <c r="BQ9" s="1298">
        <v>4213777</v>
      </c>
      <c r="BR9" s="1063" t="s">
        <v>174</v>
      </c>
      <c r="BS9" s="1446"/>
      <c r="BT9" s="1298">
        <v>64236875</v>
      </c>
      <c r="BU9" s="1063" t="s">
        <v>237</v>
      </c>
      <c r="BV9" s="1065"/>
      <c r="BW9" s="0"/>
      <c r="BX9" s="0"/>
    </row>
    <row customHeight="1" ht="11.25">
      <c r="A10" s="1069" t="s">
        <v>1397</v>
      </c>
      <c r="B10" s="1070">
        <v>2008</v>
      </c>
      <c r="E10" s="1071" t="s">
        <v>1398</v>
      </c>
      <c r="F10" s="1087"/>
      <c r="G10" s="1071" t="s">
        <v>1399</v>
      </c>
      <c r="H10" s="1071" t="s">
        <v>1400</v>
      </c>
      <c r="I10" s="1071" t="s">
        <v>150</v>
      </c>
      <c r="J10" s="1062" t="s">
        <v>1401</v>
      </c>
      <c r="K10" s="1062" t="s">
        <v>1402</v>
      </c>
      <c r="O10" s="1071" t="s">
        <v>1403</v>
      </c>
      <c r="V10" s="363" t="s">
        <v>150</v>
      </c>
      <c r="W10" s="1091"/>
      <c r="X10" s="1091" t="s">
        <v>1404</v>
      </c>
      <c r="Y10" s="1092" t="s">
        <v>1405</v>
      </c>
      <c r="Z10" s="1085"/>
      <c r="AP10" s="1082" t="s">
        <v>1404</v>
      </c>
      <c r="AQ10" s="1083" t="s">
        <v>1404</v>
      </c>
      <c r="AW10" s="1115" t="s">
        <v>1406</v>
      </c>
      <c r="AX10" s="1115" t="s">
        <v>1406</v>
      </c>
      <c r="AZ10" s="1115" t="s">
        <v>1407</v>
      </c>
      <c r="BB10" s="1115" t="s">
        <v>1408</v>
      </c>
      <c r="BC10" s="1115" t="s">
        <v>1325</v>
      </c>
      <c r="BE10" s="1115">
        <v>2008</v>
      </c>
      <c r="BF10" s="1115" t="s">
        <v>1409</v>
      </c>
      <c r="BH10" s="1063" t="s">
        <v>1410</v>
      </c>
      <c r="BJ10" s="1063" t="s">
        <v>1411</v>
      </c>
      <c r="BL10" s="1063" t="s">
        <v>1411</v>
      </c>
      <c r="BN10" s="1063" t="s">
        <v>1412</v>
      </c>
      <c r="BQ10" s="1298">
        <v>4213778</v>
      </c>
      <c r="BR10" s="1063" t="s">
        <v>180</v>
      </c>
      <c r="BS10" s="1446"/>
      <c r="BT10" s="1298">
        <v>64236876</v>
      </c>
      <c r="BU10" s="1063" t="s">
        <v>212</v>
      </c>
      <c r="BV10" s="1065"/>
      <c r="BW10" s="0"/>
      <c r="BX10" s="0"/>
    </row>
    <row customHeight="1" ht="11.25">
      <c r="A11" s="1069" t="s">
        <v>1413</v>
      </c>
      <c r="B11" s="1070">
        <v>2009</v>
      </c>
      <c r="E11" s="1071" t="s">
        <v>1414</v>
      </c>
      <c r="F11" s="1087"/>
      <c r="G11" s="1071" t="s">
        <v>1415</v>
      </c>
      <c r="H11" s="1071" t="s">
        <v>1416</v>
      </c>
      <c r="I11" s="1071" t="s">
        <v>151</v>
      </c>
      <c r="J11" s="1072" t="s">
        <v>1417</v>
      </c>
      <c r="K11" s="1093" t="s">
        <v>1418</v>
      </c>
      <c r="O11" s="1072" t="s">
        <v>1419</v>
      </c>
      <c r="V11" s="362" t="s">
        <v>151</v>
      </c>
      <c r="W11" s="254"/>
      <c r="X11" s="1079" t="s">
        <v>1389</v>
      </c>
      <c r="Y11" s="1070" t="s">
        <v>1420</v>
      </c>
      <c r="Z11" s="1085"/>
      <c r="AP11" s="1082" t="s">
        <v>192</v>
      </c>
      <c r="AQ11" s="1084" t="s">
        <v>192</v>
      </c>
      <c r="AW11" s="1115" t="s">
        <v>1421</v>
      </c>
      <c r="AX11" s="1115" t="s">
        <v>1421</v>
      </c>
      <c r="AZ11" s="1115" t="s">
        <v>1422</v>
      </c>
      <c r="BB11" s="1115" t="s">
        <v>1423</v>
      </c>
      <c r="BC11" s="1115" t="s">
        <v>1325</v>
      </c>
      <c r="BE11" s="1115">
        <v>2009</v>
      </c>
      <c r="BF11" s="1115" t="s">
        <v>1424</v>
      </c>
      <c r="BH11" s="1063" t="s">
        <v>1425</v>
      </c>
      <c r="BJ11" s="1063" t="s">
        <v>1394</v>
      </c>
      <c r="BL11" s="1063" t="s">
        <v>1394</v>
      </c>
      <c r="BN11" s="1063" t="s">
        <v>1426</v>
      </c>
      <c r="BQ11" s="1298">
        <v>4213780</v>
      </c>
      <c r="BR11" s="1063" t="s">
        <v>186</v>
      </c>
      <c r="BS11" s="1446"/>
      <c r="BW11" s="0"/>
      <c r="BX11" s="0"/>
    </row>
    <row customHeight="1" ht="11.25">
      <c r="A12" s="1069" t="s">
        <v>1427</v>
      </c>
      <c r="B12" s="1070">
        <v>2010</v>
      </c>
      <c r="E12" s="1071" t="s">
        <v>1428</v>
      </c>
      <c r="F12" s="1087"/>
      <c r="G12" s="1071" t="s">
        <v>1416</v>
      </c>
      <c r="I12" s="1071" t="s">
        <v>152</v>
      </c>
      <c r="J12" s="1072" t="s">
        <v>1429</v>
      </c>
      <c r="K12" s="1093" t="s">
        <v>1430</v>
      </c>
      <c r="O12" s="1072" t="s">
        <v>488</v>
      </c>
      <c r="V12" s="362" t="s">
        <v>152</v>
      </c>
      <c r="W12" s="1084"/>
      <c r="X12" s="1079" t="s">
        <v>1431</v>
      </c>
      <c r="Y12" s="1070" t="s">
        <v>1223</v>
      </c>
      <c r="AP12" s="1082"/>
      <c r="AW12" s="1115" t="s">
        <v>151</v>
      </c>
      <c r="AX12" s="1115" t="s">
        <v>151</v>
      </c>
      <c r="AZ12" s="1115" t="s">
        <v>1432</v>
      </c>
      <c r="BB12" s="1115" t="s">
        <v>1433</v>
      </c>
      <c r="BC12" s="1115" t="s">
        <v>1325</v>
      </c>
      <c r="BE12" s="1115">
        <v>2010</v>
      </c>
      <c r="BF12" s="1115" t="s">
        <v>1434</v>
      </c>
      <c r="BH12" s="1063" t="s">
        <v>1435</v>
      </c>
      <c r="BJ12" s="1063" t="s">
        <v>1436</v>
      </c>
      <c r="BL12" s="1063" t="s">
        <v>1436</v>
      </c>
      <c r="BN12" s="1063" t="s">
        <v>1437</v>
      </c>
      <c r="BQ12" s="1298">
        <v>4213779</v>
      </c>
      <c r="BR12" s="1063" t="s">
        <v>1389</v>
      </c>
      <c r="BS12" s="1446"/>
      <c r="BT12" s="1065"/>
      <c r="BU12" s="1065"/>
      <c r="BV12" s="1065"/>
      <c r="BW12" s="0"/>
      <c r="BX12" s="0"/>
    </row>
    <row customHeight="1" ht="11.25">
      <c r="A13" s="1069" t="s">
        <v>1438</v>
      </c>
      <c r="B13" s="1070">
        <v>2011</v>
      </c>
      <c r="E13" s="1071" t="s">
        <v>1439</v>
      </c>
      <c r="F13" s="1087"/>
      <c r="I13" s="1071" t="s">
        <v>153</v>
      </c>
      <c r="K13" s="1093" t="s">
        <v>1388</v>
      </c>
      <c r="V13" s="362" t="s">
        <v>153</v>
      </c>
      <c r="W13" s="1084"/>
      <c r="X13" s="1084"/>
      <c r="Y13" s="1084"/>
      <c r="AW13" s="1115" t="s">
        <v>152</v>
      </c>
      <c r="AX13" s="1115" t="s">
        <v>152</v>
      </c>
      <c r="BB13" s="1115" t="s">
        <v>1440</v>
      </c>
      <c r="BC13" s="1115" t="s">
        <v>1441</v>
      </c>
      <c r="BE13" s="1115">
        <v>2011</v>
      </c>
      <c r="BF13" s="1115" t="s">
        <v>1442</v>
      </c>
      <c r="BH13" s="1063" t="s">
        <v>1443</v>
      </c>
      <c r="BJ13" s="1063" t="s">
        <v>1425</v>
      </c>
      <c r="BL13" s="1063" t="s">
        <v>1425</v>
      </c>
      <c r="BN13" s="1063" t="s">
        <v>1444</v>
      </c>
      <c r="BQ13" s="1298">
        <v>4213783</v>
      </c>
      <c r="BR13" s="1063" t="s">
        <v>1404</v>
      </c>
      <c r="BS13" s="1446"/>
      <c r="BT13" s="1065"/>
      <c r="BU13" s="1065"/>
      <c r="BV13" s="1065"/>
      <c r="BW13" s="1718"/>
      <c r="BX13" s="0"/>
    </row>
    <row customHeight="1" ht="11.25">
      <c r="A14" s="1069" t="s">
        <v>1445</v>
      </c>
      <c r="B14" s="1070">
        <v>2012</v>
      </c>
      <c r="I14" s="1071" t="s">
        <v>154</v>
      </c>
      <c r="J14" s="1062" t="s">
        <v>1446</v>
      </c>
      <c r="N14" s="1062" t="s">
        <v>1447</v>
      </c>
      <c r="V14" s="1078">
        <v>13</v>
      </c>
      <c r="W14" s="1079"/>
      <c r="X14" s="1079" t="s">
        <v>1256</v>
      </c>
      <c r="Y14" s="1070" t="s">
        <v>1223</v>
      </c>
      <c r="AW14" s="1115" t="s">
        <v>153</v>
      </c>
      <c r="AX14" s="1115" t="s">
        <v>153</v>
      </c>
      <c r="AZ14" s="1062" t="s">
        <v>1448</v>
      </c>
      <c r="BB14" s="1115" t="s">
        <v>1449</v>
      </c>
      <c r="BC14" s="1115" t="s">
        <v>1441</v>
      </c>
      <c r="BE14" s="1115">
        <v>2012</v>
      </c>
      <c r="BH14" s="1063" t="s">
        <v>1365</v>
      </c>
      <c r="BJ14" s="1216" t="s">
        <v>1450</v>
      </c>
      <c r="BL14" s="1216" t="s">
        <v>1450</v>
      </c>
      <c r="BN14" s="1063" t="s">
        <v>1451</v>
      </c>
      <c r="BQ14" s="1298">
        <v>4213782</v>
      </c>
      <c r="BR14" s="1063" t="s">
        <v>192</v>
      </c>
      <c r="BS14" s="1446"/>
      <c r="BT14" s="1065"/>
      <c r="BU14" s="1065"/>
      <c r="BV14" s="1065"/>
      <c r="BW14" s="1718"/>
      <c r="BX14" s="0"/>
    </row>
    <row customHeight="1" ht="19.5">
      <c r="A15" s="1069" t="s">
        <v>1452</v>
      </c>
      <c r="B15" s="1070">
        <v>2013</v>
      </c>
      <c r="E15" s="1722" t="s">
        <v>1453</v>
      </c>
      <c r="G15" s="1062" t="s">
        <v>1454</v>
      </c>
      <c r="H15" s="1062" t="s">
        <v>1455</v>
      </c>
      <c r="I15" s="1073" t="s">
        <v>155</v>
      </c>
      <c r="J15" s="1084" t="s">
        <v>571</v>
      </c>
      <c r="N15" s="1153" t="s">
        <v>1456</v>
      </c>
      <c r="X15" s="1082"/>
      <c r="AW15" s="1115" t="s">
        <v>154</v>
      </c>
      <c r="AX15" s="1115" t="s">
        <v>154</v>
      </c>
      <c r="AZ15" s="1115" t="s">
        <v>1375</v>
      </c>
      <c r="BB15" s="1115" t="s">
        <v>1457</v>
      </c>
      <c r="BC15" s="1115" t="s">
        <v>1441</v>
      </c>
      <c r="BE15" s="1115">
        <v>2013</v>
      </c>
      <c r="BH15" s="1063" t="s">
        <v>1380</v>
      </c>
      <c r="BJ15" s="1216" t="s">
        <v>1458</v>
      </c>
      <c r="BL15" s="1216" t="s">
        <v>1458</v>
      </c>
      <c r="BN15" s="1063" t="s">
        <v>1459</v>
      </c>
      <c r="BR15" s="1065"/>
      <c r="BS15" s="1448"/>
      <c r="BT15" s="1065"/>
      <c r="BU15" s="1065"/>
      <c r="BV15" s="1065"/>
      <c r="BW15" s="1718"/>
      <c r="BX15" s="0"/>
    </row>
    <row customHeight="1" ht="21">
      <c r="A16" s="1895" t="s">
        <v>1460</v>
      </c>
      <c r="B16" s="1070">
        <v>2014</v>
      </c>
      <c r="E16" s="1723" t="s">
        <v>1461</v>
      </c>
      <c r="G16" s="1071" t="s">
        <v>1462</v>
      </c>
      <c r="H16" s="1071" t="s">
        <v>1463</v>
      </c>
      <c r="I16" s="1073" t="s">
        <v>1464</v>
      </c>
      <c r="J16" s="1084" t="s">
        <v>544</v>
      </c>
      <c r="N16" s="1153" t="s">
        <v>1465</v>
      </c>
      <c r="AW16" s="1115" t="s">
        <v>155</v>
      </c>
      <c r="AX16" s="1115" t="s">
        <v>155</v>
      </c>
      <c r="AZ16" s="1115" t="s">
        <v>1391</v>
      </c>
      <c r="BB16" s="1115" t="s">
        <v>1466</v>
      </c>
      <c r="BC16" s="1115" t="s">
        <v>1441</v>
      </c>
      <c r="BE16" s="1115">
        <v>2014</v>
      </c>
      <c r="BH16" s="1063" t="s">
        <v>1396</v>
      </c>
      <c r="BJ16" s="1216" t="s">
        <v>1467</v>
      </c>
      <c r="BL16" s="1216" t="s">
        <v>1467</v>
      </c>
      <c r="BN16" s="1063" t="s">
        <v>1468</v>
      </c>
      <c r="BR16" s="1065"/>
      <c r="BS16" s="1448"/>
      <c r="BT16" s="1065"/>
      <c r="BU16" s="1065"/>
      <c r="BV16" s="1065"/>
      <c r="BW16" s="1718"/>
      <c r="BX16" s="0"/>
    </row>
    <row customHeight="1" ht="21">
      <c r="A17" s="1069" t="s">
        <v>1469</v>
      </c>
      <c r="B17" s="1070">
        <v>2015</v>
      </c>
      <c r="G17" s="1071" t="s">
        <v>1416</v>
      </c>
      <c r="H17" s="1071" t="s">
        <v>1416</v>
      </c>
      <c r="I17" s="1071" t="s">
        <v>1470</v>
      </c>
      <c r="N17" s="1153" t="s">
        <v>1471</v>
      </c>
      <c r="X17" s="1082"/>
      <c r="AW17" s="1115" t="s">
        <v>1464</v>
      </c>
      <c r="AX17" s="1115" t="s">
        <v>1464</v>
      </c>
      <c r="AZ17" s="1115" t="s">
        <v>1472</v>
      </c>
      <c r="BB17" s="1115" t="s">
        <v>1473</v>
      </c>
      <c r="BC17" s="1115" t="s">
        <v>1325</v>
      </c>
      <c r="BE17" s="1115">
        <v>2015</v>
      </c>
      <c r="BH17" s="1063" t="s">
        <v>1412</v>
      </c>
      <c r="BJ17" s="1216" t="s">
        <v>1474</v>
      </c>
      <c r="BL17" s="1216" t="s">
        <v>1474</v>
      </c>
      <c r="BN17" s="1063" t="s">
        <v>1475</v>
      </c>
      <c r="BR17" s="1062" t="s">
        <v>1267</v>
      </c>
      <c r="BS17" s="1445"/>
      <c r="BU17" s="1062" t="s">
        <v>1476</v>
      </c>
      <c r="BV17" s="1065"/>
      <c r="BW17" s="0"/>
      <c r="BX17" s="1716" t="s">
        <v>1477</v>
      </c>
      <c r="CA17" s="1062" t="s">
        <v>1478</v>
      </c>
      <c r="CD17" s="1062" t="s">
        <v>1479</v>
      </c>
    </row>
    <row customHeight="1" ht="21">
      <c r="A18" s="1069" t="s">
        <v>1480</v>
      </c>
      <c r="B18" s="1070">
        <v>2016</v>
      </c>
      <c r="I18" s="1071" t="s">
        <v>1481</v>
      </c>
      <c r="N18" s="1153" t="s">
        <v>1482</v>
      </c>
      <c r="X18" s="1082"/>
      <c r="AW18" s="1115" t="s">
        <v>1470</v>
      </c>
      <c r="AX18" s="1115" t="s">
        <v>1470</v>
      </c>
      <c r="BB18" s="1115" t="s">
        <v>1483</v>
      </c>
      <c r="BC18" s="1115" t="s">
        <v>1325</v>
      </c>
      <c r="BE18" s="1115">
        <v>2016</v>
      </c>
      <c r="BH18" s="1063" t="s">
        <v>1426</v>
      </c>
      <c r="BJ18" s="1216" t="s">
        <v>1484</v>
      </c>
      <c r="BL18" s="1216" t="s">
        <v>1484</v>
      </c>
      <c r="BN18" s="1063" t="s">
        <v>1485</v>
      </c>
      <c r="BQ18" s="1449" t="s">
        <v>1297</v>
      </c>
      <c r="BR18" s="1154" t="s">
        <v>1298</v>
      </c>
      <c r="BS18" s="253"/>
      <c r="BT18" s="1449" t="s">
        <v>1486</v>
      </c>
      <c r="BU18" s="1154" t="s">
        <v>1487</v>
      </c>
      <c r="BV18" s="1065"/>
      <c r="BW18" s="1721" t="s">
        <v>1488</v>
      </c>
      <c r="BX18" s="1715" t="s">
        <v>1489</v>
      </c>
      <c r="BZ18" s="1449" t="s">
        <v>1490</v>
      </c>
      <c r="CA18" s="1154" t="s">
        <v>1491</v>
      </c>
      <c r="CC18" s="1449" t="s">
        <v>1492</v>
      </c>
      <c r="CD18" s="1154" t="s">
        <v>1493</v>
      </c>
    </row>
    <row customHeight="1" ht="21">
      <c r="A19" s="1895" t="s">
        <v>1494</v>
      </c>
      <c r="B19" s="1070">
        <v>2017</v>
      </c>
      <c r="I19" s="1071" t="s">
        <v>1495</v>
      </c>
      <c r="N19" s="1153" t="s">
        <v>1496</v>
      </c>
      <c r="X19" s="1082"/>
      <c r="AW19" s="1115" t="s">
        <v>1481</v>
      </c>
      <c r="AX19" s="1115" t="s">
        <v>1481</v>
      </c>
      <c r="AZ19" s="1062" t="s">
        <v>1497</v>
      </c>
      <c r="BB19" s="1115" t="s">
        <v>1498</v>
      </c>
      <c r="BC19" s="1115" t="s">
        <v>1325</v>
      </c>
      <c r="BE19" s="1115">
        <v>2017</v>
      </c>
      <c r="BH19" s="1063" t="s">
        <v>1499</v>
      </c>
      <c r="BJ19" s="1216" t="s">
        <v>1500</v>
      </c>
      <c r="BL19" s="1216" t="s">
        <v>1500</v>
      </c>
      <c r="BQ19" s="1298">
        <v>4190064</v>
      </c>
      <c r="BR19" s="1063" t="s">
        <v>1501</v>
      </c>
      <c r="BS19" s="1446"/>
      <c r="BT19" s="1298">
        <v>4189671</v>
      </c>
      <c r="BU19" s="1063" t="s">
        <v>1502</v>
      </c>
      <c r="BV19" s="1065"/>
      <c r="BW19" s="1719">
        <v>4189706</v>
      </c>
      <c r="BX19" s="1717" t="s">
        <v>1503</v>
      </c>
      <c r="BZ19" s="1298">
        <v>4189714</v>
      </c>
      <c r="CA19" s="1063" t="s">
        <v>1504</v>
      </c>
      <c r="CC19" s="1298">
        <v>4189708</v>
      </c>
      <c r="CD19" s="1063" t="s">
        <v>1505</v>
      </c>
    </row>
    <row customHeight="1" ht="21">
      <c r="A20" s="1069" t="s">
        <v>1506</v>
      </c>
      <c r="B20" s="1070">
        <v>2018</v>
      </c>
      <c r="I20" s="1071" t="s">
        <v>1507</v>
      </c>
      <c r="N20" s="1153" t="s">
        <v>1508</v>
      </c>
      <c r="AW20" s="1115" t="s">
        <v>1495</v>
      </c>
      <c r="AX20" s="1115" t="s">
        <v>1495</v>
      </c>
      <c r="AZ20" s="1115" t="s">
        <v>1509</v>
      </c>
      <c r="BB20" s="1115" t="s">
        <v>1510</v>
      </c>
      <c r="BC20" s="1115" t="s">
        <v>1441</v>
      </c>
      <c r="BE20" s="1115">
        <v>2018</v>
      </c>
      <c r="BH20" s="1063" t="s">
        <v>1437</v>
      </c>
      <c r="BJ20" s="1063" t="s">
        <v>1365</v>
      </c>
      <c r="BL20" s="1063" t="s">
        <v>1365</v>
      </c>
      <c r="BQ20" s="1298">
        <v>4190065</v>
      </c>
      <c r="BR20" s="1063" t="s">
        <v>1511</v>
      </c>
      <c r="BS20" s="1446"/>
      <c r="BT20" s="1298">
        <v>4189672</v>
      </c>
      <c r="BU20" s="1063" t="s">
        <v>1512</v>
      </c>
      <c r="BV20" s="1065"/>
      <c r="BW20" s="1719">
        <v>4189705</v>
      </c>
      <c r="BX20" s="1717" t="s">
        <v>1513</v>
      </c>
      <c r="BZ20" s="1298">
        <v>4189713</v>
      </c>
      <c r="CA20" s="1063" t="s">
        <v>1513</v>
      </c>
      <c r="CC20" s="1298">
        <v>4189709</v>
      </c>
      <c r="CD20" s="1063" t="s">
        <v>1514</v>
      </c>
    </row>
    <row customHeight="1" ht="21">
      <c r="A21" s="1069" t="s">
        <v>1515</v>
      </c>
      <c r="B21" s="1070">
        <v>2019</v>
      </c>
      <c r="I21" s="1071" t="s">
        <v>1516</v>
      </c>
      <c r="N21" s="1153" t="s">
        <v>1517</v>
      </c>
      <c r="AW21" s="1115" t="s">
        <v>1507</v>
      </c>
      <c r="AX21" s="1115" t="s">
        <v>1507</v>
      </c>
      <c r="AZ21" s="1115" t="s">
        <v>1518</v>
      </c>
      <c r="BB21" s="1115" t="s">
        <v>1519</v>
      </c>
      <c r="BC21" s="1115" t="s">
        <v>1325</v>
      </c>
      <c r="BE21" s="1115">
        <v>2019</v>
      </c>
      <c r="BH21" s="1063" t="s">
        <v>1444</v>
      </c>
      <c r="BJ21" s="1063" t="s">
        <v>1380</v>
      </c>
      <c r="BL21" s="1063" t="s">
        <v>1380</v>
      </c>
      <c r="BQ21" s="1298">
        <v>4190066</v>
      </c>
      <c r="BR21" s="1063" t="s">
        <v>1520</v>
      </c>
      <c r="BS21" s="1446"/>
      <c r="BT21" s="1298">
        <v>4189673</v>
      </c>
      <c r="BU21" s="1063" t="s">
        <v>1521</v>
      </c>
      <c r="BV21" s="1065"/>
      <c r="BW21" s="1719">
        <v>4189707</v>
      </c>
      <c r="BX21" s="1717" t="s">
        <v>1522</v>
      </c>
      <c r="BZ21" s="1298">
        <v>4189712</v>
      </c>
      <c r="CA21" s="1063" t="s">
        <v>1523</v>
      </c>
      <c r="CC21" s="1298">
        <v>4189710</v>
      </c>
      <c r="CD21" s="1063" t="s">
        <v>1524</v>
      </c>
    </row>
    <row customHeight="1" ht="21">
      <c r="A22" s="1069" t="s">
        <v>1525</v>
      </c>
      <c r="B22" s="1070">
        <v>2020</v>
      </c>
      <c r="N22" s="1153" t="s">
        <v>1526</v>
      </c>
      <c r="AW22" s="1115" t="s">
        <v>1516</v>
      </c>
      <c r="AX22" s="1115" t="s">
        <v>1516</v>
      </c>
      <c r="AZ22" s="1115" t="s">
        <v>1527</v>
      </c>
      <c r="BB22" s="1115" t="s">
        <v>1528</v>
      </c>
      <c r="BC22" s="1115" t="s">
        <v>1325</v>
      </c>
      <c r="BE22" s="1115">
        <v>2020</v>
      </c>
      <c r="BH22" s="1063" t="s">
        <v>1451</v>
      </c>
      <c r="BJ22" s="1063" t="s">
        <v>1396</v>
      </c>
      <c r="BL22" s="1063" t="s">
        <v>1396</v>
      </c>
      <c r="BQ22" s="1298">
        <v>4190067</v>
      </c>
      <c r="BR22" s="1063" t="s">
        <v>1529</v>
      </c>
      <c r="BS22" s="1446"/>
      <c r="BT22" s="1298">
        <v>4189674</v>
      </c>
      <c r="BU22" s="1063" t="s">
        <v>1530</v>
      </c>
      <c r="BV22" s="1065"/>
      <c r="BW22" s="1065"/>
      <c r="CC22" s="1298">
        <v>4189711</v>
      </c>
      <c r="CD22" s="1063" t="s">
        <v>286</v>
      </c>
    </row>
    <row customHeight="1" ht="21">
      <c r="A23" s="1069" t="s">
        <v>1531</v>
      </c>
      <c r="B23" s="1070">
        <v>2021</v>
      </c>
      <c r="AW23" s="1115" t="s">
        <v>1532</v>
      </c>
      <c r="AX23" s="1115" t="s">
        <v>1532</v>
      </c>
      <c r="AZ23" s="1115" t="s">
        <v>1533</v>
      </c>
      <c r="BB23" s="1115" t="s">
        <v>1534</v>
      </c>
      <c r="BC23" s="1115" t="s">
        <v>1234</v>
      </c>
      <c r="BE23" s="1115">
        <v>2021</v>
      </c>
      <c r="BH23" s="1063" t="s">
        <v>1459</v>
      </c>
      <c r="BJ23" s="1063" t="s">
        <v>1412</v>
      </c>
      <c r="BL23" s="1063" t="s">
        <v>1412</v>
      </c>
      <c r="BQ23" s="1298">
        <v>4190068</v>
      </c>
      <c r="BR23" s="1063" t="s">
        <v>1535</v>
      </c>
      <c r="BS23" s="1446"/>
      <c r="BT23" s="1298">
        <v>4189675</v>
      </c>
      <c r="BU23" s="1063" t="s">
        <v>1536</v>
      </c>
      <c r="BV23" s="1065"/>
      <c r="BW23" s="1065"/>
      <c r="CC23" s="1298">
        <v>5110778</v>
      </c>
      <c r="CD23" s="1063" t="s">
        <v>1537</v>
      </c>
    </row>
    <row customHeight="1" ht="21">
      <c r="A24" s="1069" t="s">
        <v>1538</v>
      </c>
      <c r="B24" s="1070">
        <v>2022</v>
      </c>
      <c r="AW24" s="1115" t="s">
        <v>1539</v>
      </c>
      <c r="AX24" s="1115" t="s">
        <v>1539</v>
      </c>
      <c r="AZ24" s="1115" t="s">
        <v>1540</v>
      </c>
      <c r="BB24" s="1115" t="s">
        <v>1541</v>
      </c>
      <c r="BC24" s="1115" t="s">
        <v>1542</v>
      </c>
      <c r="BE24" s="1115">
        <v>2022</v>
      </c>
      <c r="BH24" s="1063" t="s">
        <v>1468</v>
      </c>
      <c r="BJ24" s="1063" t="s">
        <v>1426</v>
      </c>
      <c r="BL24" s="1063" t="s">
        <v>1426</v>
      </c>
      <c r="BQ24" s="1298">
        <v>4190069</v>
      </c>
      <c r="BR24" s="1063" t="s">
        <v>1543</v>
      </c>
      <c r="BS24" s="1446"/>
      <c r="BT24" s="1298">
        <v>4189676</v>
      </c>
      <c r="BU24" s="1063" t="s">
        <v>1544</v>
      </c>
      <c r="BV24" s="1065"/>
      <c r="BW24" s="1065"/>
      <c r="CC24" s="1298">
        <v>25575374</v>
      </c>
      <c r="CD24" s="1063" t="s">
        <v>1545</v>
      </c>
    </row>
    <row customHeight="1" ht="11.25">
      <c r="A25" s="1069" t="s">
        <v>1546</v>
      </c>
      <c r="B25" s="1070">
        <v>2023</v>
      </c>
      <c r="AW25" s="1115" t="s">
        <v>1547</v>
      </c>
      <c r="AX25" s="1115" t="s">
        <v>1547</v>
      </c>
      <c r="AZ25" s="1115" t="s">
        <v>1548</v>
      </c>
      <c r="BB25" s="1115" t="s">
        <v>1549</v>
      </c>
      <c r="BC25" s="1115" t="s">
        <v>1542</v>
      </c>
      <c r="BE25" s="1115">
        <v>2023</v>
      </c>
      <c r="BH25" s="1063" t="s">
        <v>1475</v>
      </c>
      <c r="BJ25" s="1063" t="s">
        <v>1499</v>
      </c>
      <c r="BL25" s="1063" t="s">
        <v>1499</v>
      </c>
      <c r="BQ25" s="1298">
        <v>4190070</v>
      </c>
      <c r="BR25" s="1063" t="s">
        <v>1550</v>
      </c>
      <c r="BS25" s="1446"/>
      <c r="BT25" s="1298">
        <v>4189677</v>
      </c>
      <c r="BU25" s="1063" t="s">
        <v>1551</v>
      </c>
      <c r="BV25" s="1065"/>
      <c r="BW25" s="1065"/>
    </row>
    <row customHeight="1" ht="11.25">
      <c r="A26" s="1069" t="s">
        <v>14</v>
      </c>
      <c r="B26" s="1070">
        <v>2024</v>
      </c>
      <c r="J26" s="1755" t="s">
        <v>1552</v>
      </c>
      <c r="AX26" s="1115" t="s">
        <v>1553</v>
      </c>
      <c r="AZ26" s="1115" t="s">
        <v>1419</v>
      </c>
      <c r="BB26" s="1115" t="s">
        <v>1554</v>
      </c>
      <c r="BC26" s="1115" t="s">
        <v>1542</v>
      </c>
      <c r="BE26" s="1115">
        <v>2024</v>
      </c>
      <c r="BH26" s="1063" t="s">
        <v>1485</v>
      </c>
      <c r="BJ26" s="1063" t="s">
        <v>1437</v>
      </c>
      <c r="BL26" s="1063" t="s">
        <v>1437</v>
      </c>
      <c r="BQ26" s="1298">
        <v>4190071</v>
      </c>
      <c r="BR26" s="1063" t="s">
        <v>1555</v>
      </c>
      <c r="BS26" s="1446"/>
      <c r="BV26" s="1065"/>
      <c r="BW26" s="1065"/>
    </row>
    <row customHeight="1" ht="11.25">
      <c r="A27" s="1069" t="s">
        <v>1556</v>
      </c>
      <c r="B27" s="1070">
        <v>2025</v>
      </c>
      <c r="J27" s="156" t="s">
        <v>101</v>
      </c>
      <c r="AX27" s="1115" t="s">
        <v>1557</v>
      </c>
      <c r="BB27" s="1115" t="s">
        <v>1558</v>
      </c>
      <c r="BC27" s="1115" t="s">
        <v>1542</v>
      </c>
      <c r="BE27" s="1115">
        <v>2025</v>
      </c>
      <c r="BH27" s="1065" t="s">
        <v>24</v>
      </c>
      <c r="BJ27" s="1063" t="s">
        <v>1444</v>
      </c>
      <c r="BL27" s="1063" t="s">
        <v>1444</v>
      </c>
      <c r="BN27" s="1065" t="s">
        <v>24</v>
      </c>
      <c r="BQ27" s="1298">
        <v>4190072</v>
      </c>
      <c r="BR27" s="1063" t="s">
        <v>1559</v>
      </c>
      <c r="BS27" s="1446"/>
      <c r="BV27" s="1065"/>
      <c r="BW27" s="1065"/>
    </row>
    <row customHeight="1" ht="11.25">
      <c r="A28" s="1069" t="s">
        <v>1560</v>
      </c>
      <c r="D28" s="1095"/>
      <c r="E28" s="1096"/>
      <c r="F28" s="1096"/>
      <c r="H28" s="1097" t="s">
        <v>1561</v>
      </c>
      <c r="AX28" s="1115" t="s">
        <v>1562</v>
      </c>
      <c r="AZ28" s="1062" t="s">
        <v>1563</v>
      </c>
      <c r="BB28" s="1115" t="s">
        <v>1564</v>
      </c>
      <c r="BC28" s="1115" t="s">
        <v>1565</v>
      </c>
      <c r="BE28" s="1115">
        <v>2026</v>
      </c>
      <c r="BH28" s="1065" t="s">
        <v>24</v>
      </c>
      <c r="BJ28" s="1063" t="s">
        <v>1451</v>
      </c>
      <c r="BL28" s="1063" t="s">
        <v>1451</v>
      </c>
      <c r="BN28" s="1065" t="s">
        <v>24</v>
      </c>
      <c r="BQ28" s="1298">
        <v>4190073</v>
      </c>
      <c r="BR28" s="1063" t="s">
        <v>1566</v>
      </c>
      <c r="BS28" s="1446"/>
      <c r="BV28" s="1065"/>
      <c r="BW28" s="1065"/>
    </row>
    <row customHeight="1" ht="11.25">
      <c r="A29" s="1069" t="s">
        <v>1567</v>
      </c>
      <c r="D29" s="1098" t="s">
        <v>1568</v>
      </c>
      <c r="E29" s="1099" t="str">
        <f>IF(TEMPLATE_GROUP="","",INDEX(StartDateList,MATCH(TEMPLATE_GROUP,CodeTemplateList,0),1))</f>
        <v>45292.47980324074</v>
      </c>
      <c r="F29" s="1099" t="str">
        <f>IF(TEMPLATE_GROUP="","",INDEX(EndDateList,MATCH(TEMPLATE_GROUP,CodeTemplateList,0),1))</f>
        <v>47118.48030092593</v>
      </c>
      <c r="H29" s="1100" t="s">
        <v>1569</v>
      </c>
      <c r="AX29" s="1115" t="s">
        <v>1570</v>
      </c>
      <c r="AZ29" s="1115" t="s">
        <v>1218</v>
      </c>
      <c r="BB29" s="1115" t="s">
        <v>1419</v>
      </c>
      <c r="BC29" s="1085"/>
      <c r="BE29" s="1115">
        <v>2027</v>
      </c>
      <c r="BJ29" s="1063" t="s">
        <v>1459</v>
      </c>
      <c r="BL29" s="1063" t="s">
        <v>1459</v>
      </c>
    </row>
    <row customHeight="1" ht="11.25">
      <c r="A30" s="1069" t="s">
        <v>1571</v>
      </c>
      <c r="D30" s="1101"/>
      <c r="E30" s="1102"/>
      <c r="F30" s="1102"/>
      <c r="AX30" s="1115" t="s">
        <v>1572</v>
      </c>
      <c r="AZ30" s="1115" t="s">
        <v>1245</v>
      </c>
      <c r="BE30" s="1115">
        <v>2028</v>
      </c>
      <c r="BJ30" s="1063" t="s">
        <v>1573</v>
      </c>
      <c r="BL30" s="1063" t="s">
        <v>1573</v>
      </c>
    </row>
    <row customHeight="1" ht="12.75">
      <c r="A31" s="1069" t="s">
        <v>1574</v>
      </c>
      <c r="D31" s="1095"/>
      <c r="E31" s="1096"/>
      <c r="F31" s="1096"/>
      <c r="H31" s="1103"/>
      <c r="AX31" s="1115" t="s">
        <v>1575</v>
      </c>
      <c r="AZ31" s="1115" t="s">
        <v>489</v>
      </c>
      <c r="BE31" s="1115">
        <v>2029</v>
      </c>
      <c r="BJ31" s="1063" t="s">
        <v>1576</v>
      </c>
      <c r="BL31" s="1063" t="s">
        <v>1576</v>
      </c>
    </row>
    <row customHeight="1" ht="11.25">
      <c r="A32" s="1069" t="s">
        <v>1577</v>
      </c>
      <c r="D32" s="1098" t="s">
        <v>1578</v>
      </c>
      <c r="E32" s="1099" t="str">
        <f>IF(TEMPLATE_GROUP="","",INDEX(StartDateList,MATCH(TEMPLATE_GROUP,CodeTemplateList,0),1))</f>
        <v>45292.47980324074</v>
      </c>
      <c r="F32" s="1099" t="str">
        <f>IF(TEMPLATE_GROUP="","",INDEX(EndDateList,MATCH(TEMPLATE_GROUP,CodeTemplateList,0),1))</f>
        <v>47118.48030092593</v>
      </c>
      <c r="H32" s="1104" t="s">
        <v>1579</v>
      </c>
      <c r="O32" s="1069" t="s">
        <v>1217</v>
      </c>
      <c r="AX32" s="1115" t="s">
        <v>1580</v>
      </c>
      <c r="AZ32" s="1115" t="s">
        <v>1313</v>
      </c>
      <c r="BE32" s="1115">
        <v>2030</v>
      </c>
      <c r="BJ32" s="1063" t="s">
        <v>1468</v>
      </c>
      <c r="BL32" s="1063" t="s">
        <v>1468</v>
      </c>
    </row>
    <row customHeight="1" ht="11.25">
      <c r="A33" s="1069" t="s">
        <v>1581</v>
      </c>
      <c r="O33" s="1069" t="s">
        <v>1242</v>
      </c>
      <c r="AX33" s="1115" t="s">
        <v>1582</v>
      </c>
      <c r="AZ33" s="1115" t="s">
        <v>488</v>
      </c>
      <c r="BE33" s="1115">
        <v>2031</v>
      </c>
      <c r="BJ33" s="1063" t="s">
        <v>1475</v>
      </c>
      <c r="BL33" s="1063" t="s">
        <v>1475</v>
      </c>
    </row>
    <row customHeight="1" ht="11.25">
      <c r="A34" s="1069" t="s">
        <v>1583</v>
      </c>
      <c r="O34" s="1069" t="s">
        <v>1278</v>
      </c>
      <c r="AX34" s="1115" t="s">
        <v>1584</v>
      </c>
      <c r="BE34" s="1115">
        <v>2032</v>
      </c>
      <c r="BJ34" s="1063" t="s">
        <v>1485</v>
      </c>
      <c r="BL34" s="1063" t="s">
        <v>1485</v>
      </c>
    </row>
    <row customHeight="1" ht="11.25">
      <c r="A35" s="1069" t="s">
        <v>1585</v>
      </c>
      <c r="O35" s="1069" t="s">
        <v>1311</v>
      </c>
      <c r="AX35" s="1115" t="s">
        <v>1586</v>
      </c>
      <c r="AZ35" s="1062" t="s">
        <v>1587</v>
      </c>
      <c r="BE35" s="1115">
        <v>2033</v>
      </c>
      <c r="BL35" s="1063" t="s">
        <v>1588</v>
      </c>
    </row>
    <row customHeight="1" ht="11.25">
      <c r="A36" s="1895" t="s">
        <v>1589</v>
      </c>
      <c r="D36" s="1105" t="s">
        <v>1590</v>
      </c>
      <c r="E36" s="1106" t="s">
        <v>756</v>
      </c>
      <c r="F36" s="1107" t="str">
        <f>INDEX(E37:E41,MATCH(TEMPLATE_SPHERE,F37:F41,0))</f>
        <v>холодного водоснабжения</v>
      </c>
      <c r="G36" s="1107" t="str">
        <f>INDEX(G37:G41,MATCH(TEMPLATE_SPHERE,F37:F41,0))</f>
        <v>холодное водоснабжение</v>
      </c>
      <c r="O36" s="1069" t="s">
        <v>1336</v>
      </c>
      <c r="AX36" s="1115" t="s">
        <v>1591</v>
      </c>
      <c r="AZ36" s="1115" t="s">
        <v>488</v>
      </c>
      <c r="BE36" s="1115">
        <v>2034</v>
      </c>
      <c r="BL36" s="1063" t="s">
        <v>1592</v>
      </c>
    </row>
    <row customHeight="1" ht="11.25">
      <c r="A37" s="1069" t="s">
        <v>1593</v>
      </c>
      <c r="E37" s="404" t="s">
        <v>1594</v>
      </c>
      <c r="F37" s="1108" t="s">
        <v>710</v>
      </c>
      <c r="G37" s="404" t="s">
        <v>1595</v>
      </c>
      <c r="O37" s="1069" t="s">
        <v>1355</v>
      </c>
      <c r="AX37" s="1115" t="s">
        <v>1596</v>
      </c>
      <c r="AZ37" s="1115" t="s">
        <v>1244</v>
      </c>
      <c r="BE37" s="1115">
        <v>2035</v>
      </c>
    </row>
    <row customHeight="1" ht="11.25">
      <c r="A38" s="1069" t="s">
        <v>1597</v>
      </c>
      <c r="E38" s="404" t="s">
        <v>1598</v>
      </c>
      <c r="F38" s="1109" t="s">
        <v>756</v>
      </c>
      <c r="G38" s="404" t="s">
        <v>1599</v>
      </c>
      <c r="O38" s="1069" t="s">
        <v>1371</v>
      </c>
      <c r="AX38" s="1115" t="s">
        <v>1600</v>
      </c>
      <c r="AZ38" s="1115" t="s">
        <v>1279</v>
      </c>
      <c r="BE38" s="1115">
        <v>2036</v>
      </c>
      <c r="BH38" s="1062" t="s">
        <v>1601</v>
      </c>
      <c r="BJ38" s="1062" t="s">
        <v>1602</v>
      </c>
      <c r="BL38" s="1062" t="s">
        <v>1603</v>
      </c>
      <c r="BN38" s="1062" t="s">
        <v>1604</v>
      </c>
    </row>
    <row customHeight="1" ht="11.25">
      <c r="A39" s="1069" t="s">
        <v>1605</v>
      </c>
      <c r="E39" s="404" t="s">
        <v>1606</v>
      </c>
      <c r="F39" s="1109" t="s">
        <v>808</v>
      </c>
      <c r="G39" s="404" t="s">
        <v>1607</v>
      </c>
      <c r="O39" s="1069" t="s">
        <v>1387</v>
      </c>
      <c r="AX39" s="1115" t="s">
        <v>1608</v>
      </c>
      <c r="AZ39" s="1115" t="s">
        <v>1312</v>
      </c>
      <c r="BE39" s="1115">
        <v>2037</v>
      </c>
      <c r="BH39" s="1063" t="s">
        <v>1609</v>
      </c>
      <c r="BJ39" s="1216" t="s">
        <v>1609</v>
      </c>
      <c r="BL39" s="1216" t="s">
        <v>1609</v>
      </c>
      <c r="BN39" s="1063" t="s">
        <v>1610</v>
      </c>
    </row>
    <row customHeight="1" ht="11.25">
      <c r="A40" s="1069" t="s">
        <v>1611</v>
      </c>
      <c r="E40" s="404" t="s">
        <v>1612</v>
      </c>
      <c r="F40" s="1109" t="s">
        <v>794</v>
      </c>
      <c r="G40" s="404" t="s">
        <v>1613</v>
      </c>
      <c r="O40" s="1069" t="s">
        <v>1403</v>
      </c>
      <c r="AX40" s="1115" t="s">
        <v>1614</v>
      </c>
      <c r="BE40" s="1115">
        <v>2038</v>
      </c>
      <c r="BH40" s="1063" t="s">
        <v>1615</v>
      </c>
      <c r="BJ40" s="1216" t="s">
        <v>929</v>
      </c>
      <c r="BL40" s="1216" t="s">
        <v>929</v>
      </c>
      <c r="BN40" s="1063" t="s">
        <v>963</v>
      </c>
    </row>
    <row customHeight="1" ht="11.25">
      <c r="A41" s="1069" t="s">
        <v>1616</v>
      </c>
      <c r="E41" s="404" t="s">
        <v>1617</v>
      </c>
      <c r="F41" s="1109" t="s">
        <v>1618</v>
      </c>
      <c r="G41" s="404" t="s">
        <v>1617</v>
      </c>
      <c r="O41" s="1069" t="s">
        <v>1419</v>
      </c>
      <c r="AX41" s="1115" t="s">
        <v>1619</v>
      </c>
      <c r="AZ41" s="1062" t="s">
        <v>1620</v>
      </c>
      <c r="BE41" s="1115">
        <v>2039</v>
      </c>
      <c r="BH41" s="1063" t="s">
        <v>1621</v>
      </c>
      <c r="BJ41" s="1216" t="s">
        <v>925</v>
      </c>
      <c r="BL41" s="1216" t="s">
        <v>925</v>
      </c>
      <c r="BN41" s="1063" t="s">
        <v>950</v>
      </c>
    </row>
    <row customHeight="1" ht="11.25">
      <c r="A42" s="1069" t="s">
        <v>1622</v>
      </c>
      <c r="AX42" s="1115" t="s">
        <v>1623</v>
      </c>
      <c r="AZ42" s="1115" t="s">
        <v>1217</v>
      </c>
      <c r="BE42" s="1115">
        <v>2040</v>
      </c>
      <c r="BH42" s="1063" t="s">
        <v>947</v>
      </c>
      <c r="BJ42" s="1216" t="s">
        <v>927</v>
      </c>
      <c r="BL42" s="1216" t="s">
        <v>927</v>
      </c>
      <c r="BN42" s="1063" t="s">
        <v>1624</v>
      </c>
    </row>
    <row customHeight="1" ht="11.25">
      <c r="A43" s="1069" t="s">
        <v>1625</v>
      </c>
      <c r="AX43" s="1115" t="s">
        <v>1626</v>
      </c>
      <c r="AZ43" s="1115" t="s">
        <v>1242</v>
      </c>
      <c r="BE43" s="1115">
        <v>2041</v>
      </c>
      <c r="BH43" s="1063" t="s">
        <v>1627</v>
      </c>
      <c r="BJ43" s="1216" t="s">
        <v>1621</v>
      </c>
      <c r="BL43" s="1216" t="s">
        <v>1621</v>
      </c>
      <c r="BN43" s="1063" t="s">
        <v>1628</v>
      </c>
    </row>
    <row customHeight="1" ht="11.25">
      <c r="A44" s="1069" t="s">
        <v>1629</v>
      </c>
      <c r="I44" s="793" t="s">
        <v>1630</v>
      </c>
      <c r="J44" s="1084" t="s">
        <v>1631</v>
      </c>
      <c r="K44" s="1084" t="s">
        <v>1632</v>
      </c>
      <c r="AX44" s="1115" t="s">
        <v>37</v>
      </c>
      <c r="AZ44" s="1115" t="s">
        <v>1278</v>
      </c>
      <c r="BE44" s="1115">
        <v>2042</v>
      </c>
      <c r="BH44" s="1063" t="s">
        <v>1633</v>
      </c>
      <c r="BJ44" s="1216" t="s">
        <v>947</v>
      </c>
      <c r="BL44" s="1216" t="s">
        <v>947</v>
      </c>
      <c r="BN44" s="1063" t="s">
        <v>1634</v>
      </c>
    </row>
    <row customHeight="1" ht="11.25">
      <c r="A45" s="1069" t="s">
        <v>1635</v>
      </c>
      <c r="D45" s="1105" t="s">
        <v>1636</v>
      </c>
      <c r="E45" s="1106" t="s">
        <v>1637</v>
      </c>
      <c r="F45" s="791" t="s">
        <v>1638</v>
      </c>
      <c r="G45" s="790" t="s">
        <v>1639</v>
      </c>
      <c r="H45" s="793" t="s">
        <v>1640</v>
      </c>
      <c r="I45" s="1765">
        <f>INDEX(PeriodIsEmptyList,MATCH(TEMPLATE_GROUP,CodeTemplateList,0),1)</f>
        <v>0</v>
      </c>
      <c r="J45" s="1768" t="str">
        <f>INDEX(NameTemplatesInTitleList,MATCH(TEMPLATE_GROUP,CodeTemplateList,0),1)</f>
        <v>Показатели, подлежащие раскрытию в сфере холодного водоснабжения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1641</v>
      </c>
      <c r="AZ45" s="1115" t="s">
        <v>1311</v>
      </c>
      <c r="BE45" s="1115">
        <v>2043</v>
      </c>
      <c r="BH45" s="1063" t="s">
        <v>1642</v>
      </c>
      <c r="BJ45" s="1216" t="s">
        <v>941</v>
      </c>
      <c r="BL45" s="1216" t="s">
        <v>941</v>
      </c>
      <c r="BN45" s="1063" t="s">
        <v>1643</v>
      </c>
    </row>
    <row customHeight="1" ht="11.25">
      <c r="A46" s="1069" t="s">
        <v>1644</v>
      </c>
      <c r="E46" s="404" t="s">
        <v>22</v>
      </c>
      <c r="F46" s="1108" t="s">
        <v>1645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1646</v>
      </c>
      <c r="AZ46" s="1115" t="s">
        <v>1336</v>
      </c>
      <c r="BE46" s="1115">
        <v>2044</v>
      </c>
      <c r="BH46" s="1063" t="s">
        <v>950</v>
      </c>
      <c r="BJ46" s="1216" t="s">
        <v>931</v>
      </c>
      <c r="BL46" s="1216" t="s">
        <v>931</v>
      </c>
      <c r="BN46" s="1063" t="s">
        <v>1647</v>
      </c>
    </row>
    <row customHeight="1" ht="11.25">
      <c r="A47" s="1069" t="s">
        <v>1648</v>
      </c>
      <c r="E47" s="404" t="s">
        <v>29</v>
      </c>
      <c r="F47" s="1109" t="s">
        <v>1649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1650</v>
      </c>
      <c r="AZ47" s="1115" t="s">
        <v>1355</v>
      </c>
      <c r="BE47" s="1115">
        <v>2045</v>
      </c>
      <c r="BH47" s="1063" t="s">
        <v>1624</v>
      </c>
      <c r="BJ47" s="1216" t="s">
        <v>933</v>
      </c>
      <c r="BL47" s="1216" t="s">
        <v>933</v>
      </c>
      <c r="BN47" s="1063" t="s">
        <v>1651</v>
      </c>
    </row>
    <row customHeight="1" ht="11.25">
      <c r="A48" s="1069" t="s">
        <v>1652</v>
      </c>
      <c r="E48" s="404" t="s">
        <v>1653</v>
      </c>
      <c r="F48" s="1109" t="s">
        <v>1654</v>
      </c>
      <c r="G48" s="1111" t="str">
        <f>IF(f_year="","","01.01."&amp;f_year)</f>
        <v/>
      </c>
      <c r="H48" s="1111" t="str">
        <f>IF(f_year="","","31.12."&amp;f_year)</f>
        <v/>
      </c>
      <c r="I48" s="1766">
        <f>IF(f_year="",TRUE,FALSE)</f>
        <v>1</v>
      </c>
      <c r="J48" s="1769" t="s">
        <v>1655</v>
      </c>
      <c r="K48" s="1770"/>
      <c r="AX48" s="1115" t="s">
        <v>1656</v>
      </c>
      <c r="AZ48" s="1115" t="s">
        <v>1371</v>
      </c>
      <c r="BE48" s="1115">
        <v>2046</v>
      </c>
      <c r="BH48" s="1063" t="s">
        <v>1628</v>
      </c>
      <c r="BJ48" s="1216" t="s">
        <v>935</v>
      </c>
      <c r="BL48" s="1216" t="s">
        <v>935</v>
      </c>
      <c r="BN48" s="1063" t="s">
        <v>491</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1660</v>
      </c>
      <c r="AZ49" s="1115" t="s">
        <v>1387</v>
      </c>
      <c r="BE49" s="1115">
        <v>2047</v>
      </c>
      <c r="BH49" s="1063" t="s">
        <v>951</v>
      </c>
      <c r="BJ49" s="1216" t="s">
        <v>937</v>
      </c>
      <c r="BL49" s="1216" t="s">
        <v>937</v>
      </c>
    </row>
    <row customHeight="1" ht="11.25">
      <c r="A50" s="1069" t="s">
        <v>1661</v>
      </c>
      <c r="E50" s="404" t="s">
        <v>1662</v>
      </c>
      <c r="F50" s="1109" t="s">
        <v>921</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1663</v>
      </c>
      <c r="AZ50" s="1115" t="s">
        <v>1403</v>
      </c>
      <c r="BE50" s="1115">
        <v>2048</v>
      </c>
      <c r="BH50" s="1063" t="s">
        <v>1634</v>
      </c>
      <c r="BJ50" s="1216" t="s">
        <v>939</v>
      </c>
      <c r="BL50" s="1216" t="s">
        <v>939</v>
      </c>
    </row>
    <row customHeight="1" ht="11.25">
      <c r="A51" s="1069" t="s">
        <v>1664</v>
      </c>
      <c r="E51" s="404" t="s">
        <v>1665</v>
      </c>
      <c r="F51" s="1109" t="s">
        <v>1666</v>
      </c>
      <c r="G51" s="1111" t="str">
        <f>IF(TITLE_PERIOD_START="","",TITLE_PERIOD_START)</f>
        <v>45292.47980324074</v>
      </c>
      <c r="H51" s="1111" t="str">
        <f>IF(TITLE_PERIOD_END="","",TITLE_PERIOD_END)</f>
        <v>47118.48030092593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1419</v>
      </c>
      <c r="BE51" s="1115">
        <v>2049</v>
      </c>
      <c r="BH51" s="1063" t="s">
        <v>1643</v>
      </c>
      <c r="BJ51" s="1216" t="s">
        <v>1668</v>
      </c>
      <c r="BL51" s="1216" t="s">
        <v>1668</v>
      </c>
    </row>
    <row customHeight="1" ht="11.25">
      <c r="A52" s="1069" t="s">
        <v>1669</v>
      </c>
      <c r="E52" s="404" t="s">
        <v>1670</v>
      </c>
      <c r="F52" s="1109" t="s">
        <v>1637</v>
      </c>
      <c r="G52" s="1111" t="str">
        <f>IF(TITLE_PERIOD_START="","",TITLE_PERIOD_START)</f>
        <v>45292.47980324074</v>
      </c>
      <c r="H52" s="1111" t="str">
        <f>IF(TITLE_PERIOD_END="","",TITLE_PERIOD_END)</f>
        <v>47118.48030092593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1671</v>
      </c>
      <c r="AZ52" s="1115" t="s">
        <v>488</v>
      </c>
      <c r="BE52" s="1115">
        <v>2050</v>
      </c>
      <c r="BH52" s="1063" t="s">
        <v>1647</v>
      </c>
      <c r="BJ52" s="1216" t="s">
        <v>950</v>
      </c>
      <c r="BL52" s="1216" t="s">
        <v>950</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1651</v>
      </c>
      <c r="BJ53" s="1216" t="s">
        <v>1624</v>
      </c>
      <c r="BL53" s="1216" t="s">
        <v>1624</v>
      </c>
    </row>
    <row customHeight="1" ht="11.25">
      <c r="A54" s="1069" t="s">
        <v>1676</v>
      </c>
      <c r="AX54" s="1115" t="s">
        <v>1677</v>
      </c>
      <c r="AZ54" s="1062" t="s">
        <v>1678</v>
      </c>
      <c r="BE54" s="1115">
        <v>2052</v>
      </c>
      <c r="BH54" s="1063" t="s">
        <v>491</v>
      </c>
      <c r="BJ54" s="1216" t="s">
        <v>1628</v>
      </c>
      <c r="BL54" s="1216" t="s">
        <v>1628</v>
      </c>
    </row>
    <row customHeight="1" ht="11.25">
      <c r="A55" s="1069" t="s">
        <v>1679</v>
      </c>
      <c r="AX55" s="1115" t="s">
        <v>1680</v>
      </c>
      <c r="AZ55" s="1115" t="s">
        <v>1219</v>
      </c>
      <c r="BE55" s="1115">
        <v>2053</v>
      </c>
      <c r="BH55" s="1065" t="s">
        <v>24</v>
      </c>
      <c r="BJ55" s="1216" t="s">
        <v>951</v>
      </c>
      <c r="BL55" s="1216" t="s">
        <v>951</v>
      </c>
    </row>
    <row customHeight="1" ht="11.25">
      <c r="A56" s="1069" t="s">
        <v>1681</v>
      </c>
      <c r="D56" s="1113" t="s">
        <v>1682</v>
      </c>
      <c r="E56" s="1089">
        <v>55</v>
      </c>
      <c r="F56" s="1069" t="s">
        <v>1683</v>
      </c>
      <c r="AX56" s="1115" t="s">
        <v>1684</v>
      </c>
      <c r="AZ56" s="1115" t="s">
        <v>1246</v>
      </c>
      <c r="BE56" s="1115">
        <v>2054</v>
      </c>
      <c r="BH56" s="1065" t="s">
        <v>24</v>
      </c>
      <c r="BJ56" s="1216" t="s">
        <v>1634</v>
      </c>
      <c r="BL56" s="1216" t="s">
        <v>1634</v>
      </c>
    </row>
    <row customHeight="1" ht="11.25">
      <c r="A57" s="1069" t="s">
        <v>1685</v>
      </c>
      <c r="D57" s="1113" t="s">
        <v>1686</v>
      </c>
      <c r="E57" s="1089">
        <v>66</v>
      </c>
      <c r="F57" s="1069" t="s">
        <v>1683</v>
      </c>
      <c r="AX57" s="1115" t="s">
        <v>1687</v>
      </c>
      <c r="AZ57" s="1115" t="s">
        <v>1281</v>
      </c>
      <c r="BE57" s="1115">
        <v>2055</v>
      </c>
      <c r="BJ57" s="1216" t="s">
        <v>1643</v>
      </c>
      <c r="BL57" s="1216" t="s">
        <v>1643</v>
      </c>
    </row>
    <row customHeight="1" ht="11.25">
      <c r="A58" s="1069" t="s">
        <v>1688</v>
      </c>
      <c r="D58" s="1113" t="s">
        <v>1689</v>
      </c>
      <c r="E58" s="1089">
        <v>44</v>
      </c>
      <c r="F58" s="1069" t="s">
        <v>1683</v>
      </c>
      <c r="AX58" s="1115" t="s">
        <v>1690</v>
      </c>
      <c r="BE58" s="1115">
        <v>2056</v>
      </c>
      <c r="BJ58" s="1216" t="s">
        <v>1647</v>
      </c>
      <c r="BL58" s="1216" t="s">
        <v>1647</v>
      </c>
    </row>
    <row customHeight="1" ht="11.25">
      <c r="A59" s="1069" t="s">
        <v>1691</v>
      </c>
      <c r="D59" s="1113" t="s">
        <v>133</v>
      </c>
      <c r="E59" s="1089" t="s">
        <v>1516</v>
      </c>
      <c r="F59" s="1069" t="s">
        <v>1692</v>
      </c>
      <c r="AX59" s="1115" t="s">
        <v>1693</v>
      </c>
      <c r="AZ59" s="1062" t="s">
        <v>1694</v>
      </c>
      <c r="BE59" s="1115">
        <v>2057</v>
      </c>
      <c r="BJ59" s="1216" t="s">
        <v>1651</v>
      </c>
      <c r="BL59" s="1216" t="s">
        <v>1651</v>
      </c>
    </row>
    <row customHeight="1" ht="11.25">
      <c r="A60" s="1069" t="s">
        <v>1695</v>
      </c>
      <c r="D60" s="1113" t="s">
        <v>1696</v>
      </c>
      <c r="E60" s="1089" t="s">
        <v>1516</v>
      </c>
      <c r="F60" s="1069" t="s">
        <v>1692</v>
      </c>
      <c r="AX60" s="1115" t="s">
        <v>1697</v>
      </c>
      <c r="AZ60" s="1115" t="s">
        <v>1220</v>
      </c>
      <c r="BE60" s="1115">
        <v>2058</v>
      </c>
      <c r="BJ60" s="1216" t="s">
        <v>491</v>
      </c>
      <c r="BL60" s="1216" t="s">
        <v>491</v>
      </c>
    </row>
    <row customHeight="1" ht="11.25">
      <c r="A61" s="1069" t="s">
        <v>1698</v>
      </c>
      <c r="D61" s="1113" t="s">
        <v>1699</v>
      </c>
      <c r="E61" s="1089">
        <v>26</v>
      </c>
      <c r="F61" s="1069" t="s">
        <v>1692</v>
      </c>
      <c r="AX61" s="1115" t="s">
        <v>1700</v>
      </c>
      <c r="AZ61" s="1115" t="s">
        <v>1247</v>
      </c>
      <c r="BE61" s="1115">
        <v>2059</v>
      </c>
      <c r="BL61" s="1216" t="s">
        <v>943</v>
      </c>
    </row>
    <row customHeight="1" ht="11.25">
      <c r="A62" s="1069" t="s">
        <v>1701</v>
      </c>
      <c r="D62" s="1113" t="s">
        <v>132</v>
      </c>
      <c r="E62" s="1089">
        <v>30</v>
      </c>
      <c r="F62" s="1069" t="s">
        <v>1692</v>
      </c>
      <c r="AZ62" s="1115" t="s">
        <v>1282</v>
      </c>
      <c r="BE62" s="1115">
        <v>2060</v>
      </c>
      <c r="BL62" s="1216" t="s">
        <v>945</v>
      </c>
    </row>
    <row customHeight="1" ht="11.25">
      <c r="A63" s="1069" t="s">
        <v>1702</v>
      </c>
      <c r="D63" s="1113" t="s">
        <v>1703</v>
      </c>
      <c r="E63" s="1089">
        <v>30</v>
      </c>
      <c r="F63" s="1069" t="s">
        <v>1692</v>
      </c>
      <c r="AZ63" s="1115" t="s">
        <v>1314</v>
      </c>
      <c r="BE63" s="1115">
        <v>2061</v>
      </c>
    </row>
    <row customHeight="1" ht="11.25">
      <c r="A64" s="1069" t="s">
        <v>1704</v>
      </c>
      <c r="D64" s="1113" t="s">
        <v>1705</v>
      </c>
      <c r="E64" s="1089">
        <v>30</v>
      </c>
      <c r="F64" s="1069" t="s">
        <v>1692</v>
      </c>
      <c r="AZ64" s="1115" t="s">
        <v>1337</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1221</v>
      </c>
      <c r="BE67" s="1115">
        <v>2065</v>
      </c>
    </row>
    <row customHeight="1" ht="11.25">
      <c r="A68" s="1069" t="s">
        <v>1710</v>
      </c>
      <c r="AZ68" s="1115" t="s">
        <v>1248</v>
      </c>
      <c r="BE68" s="1115">
        <v>2066</v>
      </c>
      <c r="BH68" s="1062" t="s">
        <v>1711</v>
      </c>
      <c r="BJ68" s="1062" t="s">
        <v>1712</v>
      </c>
      <c r="BL68" s="1062" t="s">
        <v>1713</v>
      </c>
      <c r="BN68" s="1062" t="s">
        <v>1714</v>
      </c>
    </row>
    <row customHeight="1" ht="11.25">
      <c r="A69" s="1069" t="s">
        <v>1715</v>
      </c>
      <c r="AZ69" s="1115" t="s">
        <v>1283</v>
      </c>
      <c r="BE69" s="1115">
        <v>2067</v>
      </c>
      <c r="BH69" s="1063" t="s">
        <v>1716</v>
      </c>
      <c r="BI69" s="1112" t="s">
        <v>112</v>
      </c>
      <c r="BJ69" s="1063" t="s">
        <v>1717</v>
      </c>
      <c r="BK69" s="1112" t="s">
        <v>112</v>
      </c>
      <c r="BL69" s="1063" t="s">
        <v>1718</v>
      </c>
      <c r="BN69" s="1063" t="s">
        <v>1719</v>
      </c>
    </row>
    <row customHeight="1" ht="11.25">
      <c r="A70" s="1069" t="s">
        <v>1720</v>
      </c>
      <c r="AZ70" s="1115" t="s">
        <v>1315</v>
      </c>
      <c r="BE70" s="1115">
        <v>2068</v>
      </c>
      <c r="BH70" s="1063" t="s">
        <v>1721</v>
      </c>
      <c r="BJ70" s="1063" t="s">
        <v>1722</v>
      </c>
      <c r="BL70" s="1063" t="s">
        <v>1723</v>
      </c>
      <c r="BN70" s="1063" t="s">
        <v>1724</v>
      </c>
    </row>
    <row customHeight="1" ht="11.25">
      <c r="A71" s="1069" t="s">
        <v>1725</v>
      </c>
      <c r="AZ71" s="1115" t="s">
        <v>1317</v>
      </c>
      <c r="BE71" s="1115">
        <v>2069</v>
      </c>
      <c r="BH71" s="1063" t="s">
        <v>1726</v>
      </c>
      <c r="BI71" s="1112" t="s">
        <v>87</v>
      </c>
      <c r="BJ71" s="1063" t="s">
        <v>1727</v>
      </c>
      <c r="BK71" s="1112" t="s">
        <v>87</v>
      </c>
      <c r="BL71" s="1063" t="s">
        <v>1728</v>
      </c>
      <c r="BN71" s="1063" t="s">
        <v>1729</v>
      </c>
    </row>
    <row customHeight="1" ht="11.25">
      <c r="A72" s="1069" t="s">
        <v>1730</v>
      </c>
      <c r="AZ72" s="1115" t="s">
        <v>55</v>
      </c>
      <c r="BE72" s="1115">
        <v>2070</v>
      </c>
      <c r="BH72" s="1063" t="s">
        <v>1731</v>
      </c>
      <c r="BJ72" s="1063" t="s">
        <v>1731</v>
      </c>
      <c r="BL72" s="1063" t="s">
        <v>1731</v>
      </c>
      <c r="BN72" s="1063" t="s">
        <v>1732</v>
      </c>
    </row>
    <row customHeight="1" ht="11.25">
      <c r="A73" s="1069" t="s">
        <v>1733</v>
      </c>
      <c r="BH73" s="1063" t="s">
        <v>1734</v>
      </c>
      <c r="BI73" s="1112" t="s">
        <v>113</v>
      </c>
      <c r="BJ73" s="1063" t="s">
        <v>1735</v>
      </c>
      <c r="BK73" s="1112" t="s">
        <v>113</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1230</v>
      </c>
      <c r="BH76" s="1063" t="s">
        <v>1747</v>
      </c>
      <c r="BJ76" s="1063" t="s">
        <v>1748</v>
      </c>
      <c r="BL76" s="1063" t="s">
        <v>1749</v>
      </c>
    </row>
    <row customHeight="1" ht="11.25">
      <c r="A77" s="1069" t="s">
        <v>1750</v>
      </c>
      <c r="AZ77" s="1115" t="s">
        <v>1258</v>
      </c>
    </row>
    <row customHeight="1" ht="11.25">
      <c r="A78" s="1069" t="s">
        <v>1751</v>
      </c>
      <c r="AZ78" s="1115" t="s">
        <v>1290</v>
      </c>
    </row>
    <row customHeight="1" ht="11.25">
      <c r="A79" s="1069" t="s">
        <v>1752</v>
      </c>
      <c r="AZ79" s="1115" t="s">
        <v>1321</v>
      </c>
      <c r="BH79" s="1062" t="s">
        <v>1753</v>
      </c>
      <c r="BJ79" s="1062" t="s">
        <v>1754</v>
      </c>
      <c r="BL79" s="1062" t="s">
        <v>1755</v>
      </c>
    </row>
    <row customHeight="1" ht="11.25">
      <c r="A80" s="1069" t="s">
        <v>1756</v>
      </c>
      <c r="AZ80" s="1115" t="s">
        <v>1342</v>
      </c>
      <c r="BH80" s="1063" t="s">
        <v>1757</v>
      </c>
      <c r="BJ80" s="1063" t="s">
        <v>1758</v>
      </c>
      <c r="BL80" s="1063" t="s">
        <v>1759</v>
      </c>
    </row>
    <row customHeight="1" ht="11.25">
      <c r="A81" s="1069" t="s">
        <v>1760</v>
      </c>
      <c r="AZ81" s="1115" t="s">
        <v>1359</v>
      </c>
      <c r="BH81" s="1063" t="s">
        <v>1761</v>
      </c>
      <c r="BJ81" s="1063" t="s">
        <v>1762</v>
      </c>
      <c r="BL81" s="1063" t="s">
        <v>1763</v>
      </c>
    </row>
    <row customHeight="1" ht="11.25">
      <c r="A82" s="1069" t="s">
        <v>1764</v>
      </c>
      <c r="AZ82" s="1115" t="s">
        <v>1373</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921</v>
      </c>
    </row>
    <row customHeight="1" ht="11.25">
      <c r="A91" s="1069" t="s">
        <v>1793</v>
      </c>
      <c r="AZ91" s="1115" t="s">
        <v>957</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1419</v>
      </c>
      <c r="BL100" s="1063" t="s">
        <v>1419</v>
      </c>
      <c r="BN100" s="1063" t="s">
        <v>1826</v>
      </c>
    </row>
    <row customHeight="1" ht="11.25">
      <c r="AZ101" s="1716" t="s">
        <v>1827</v>
      </c>
      <c r="BN101" s="1063" t="s">
        <v>1828</v>
      </c>
    </row>
    <row customHeight="1" ht="11.25">
      <c r="AZ102" s="1115" t="s">
        <v>1829</v>
      </c>
      <c r="BN102" s="1063" t="s">
        <v>1830</v>
      </c>
    </row>
    <row customHeight="1" ht="11.25">
      <c r="AZ103" s="1115" t="s">
        <v>1831</v>
      </c>
      <c r="BN103" s="1063" t="s">
        <v>1832</v>
      </c>
    </row>
    <row customHeight="1" ht="11.25">
      <c r="AZ104" s="1115" t="s">
        <v>559</v>
      </c>
      <c r="BN104" s="1063" t="s">
        <v>1833</v>
      </c>
    </row>
    <row r="107" customHeight="1" ht="11.25">
      <c r="BH107" s="1062" t="s">
        <v>1834</v>
      </c>
      <c r="BJ107" s="1062" t="s">
        <v>1835</v>
      </c>
      <c r="BL107" s="1062" t="s">
        <v>1836</v>
      </c>
      <c r="BN107" s="1062" t="s">
        <v>1837</v>
      </c>
    </row>
    <row customHeight="1" ht="11.25">
      <c r="BH108" s="1063" t="s">
        <v>1838</v>
      </c>
      <c r="BJ108" s="1063" t="s">
        <v>1839</v>
      </c>
      <c r="BL108" s="1063" t="s">
        <v>1504</v>
      </c>
      <c r="BN108" s="1063" t="s">
        <v>1840</v>
      </c>
    </row>
    <row customHeight="1" ht="11.25">
      <c r="BH109" s="1063" t="s">
        <v>1841</v>
      </c>
    </row>
    <row customHeight="1" ht="11.25">
      <c r="BH110" s="1063" t="s">
        <v>1841</v>
      </c>
    </row>
    <row r="114" customHeight="1" ht="11.25">
      <c r="BH114" s="1062" t="s">
        <v>1842</v>
      </c>
    </row>
    <row customHeight="1" ht="11.25">
      <c r="BH115" s="1063" t="s">
        <v>488</v>
      </c>
    </row>
    <row customHeight="1" ht="11.25">
      <c r="BH116" s="1063" t="s">
        <v>1244</v>
      </c>
    </row>
    <row customHeight="1" ht="11.25">
      <c r="BH117" s="1063" t="s">
        <v>1279</v>
      </c>
    </row>
    <row customHeight="1" ht="11.25">
      <c r="BH118" s="1063"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AD76F-BC62-03DD-E5FA-775E71E3998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1843</v>
      </c>
      <c r="B1" s="840"/>
      <c r="C1" s="977" t="s">
        <v>1844</v>
      </c>
      <c r="D1" s="975" t="s">
        <v>710</v>
      </c>
      <c r="E1" s="975" t="s">
        <v>756</v>
      </c>
      <c r="F1" s="975" t="s">
        <v>808</v>
      </c>
      <c r="G1" s="975" t="s">
        <v>794</v>
      </c>
      <c r="H1" s="975" t="s">
        <v>1618</v>
      </c>
    </row>
    <row customHeight="1" ht="9">
      <c r="A2" s="978" t="s">
        <v>1845</v>
      </c>
      <c r="B2" s="978"/>
      <c r="C2" s="979" t="str">
        <f>INDEX(TEMPLATE_NUMBER_FORM_LIST,MATCH(TEMPLATE_SPHERE,TEMPLATE_SPHERE_LIST,0))</f>
        <v>10</v>
      </c>
      <c r="D2" s="978" t="s">
        <v>1470</v>
      </c>
      <c r="E2" s="978" t="s">
        <v>151</v>
      </c>
      <c r="F2" s="980" t="s">
        <v>151</v>
      </c>
      <c r="G2" s="978" t="s">
        <v>151</v>
      </c>
      <c r="H2" s="981"/>
    </row>
    <row customHeight="1" ht="63">
      <c r="A3" s="840"/>
      <c r="B3" s="840" t="s">
        <v>112</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1846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1847</v>
      </c>
      <c r="B4" s="840" t="s">
        <v>100</v>
      </c>
      <c r="C4" s="979" t="str">
        <f>IF(TEMPLATE_SPHERE="HEAT",D4,IF(TEMPLATE_SPHERE="TKO",H4,E4))</f>
        <v>Форма 1. Информация об организации, осуществляющей холодное водоснабжение (общая информация)</v>
      </c>
      <c r="D4" s="978" t="s">
        <v>1848</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1849</v>
      </c>
    </row>
    <row customHeight="1" ht="117">
      <c r="A5" s="840" t="s">
        <v>1850</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1851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1852</v>
      </c>
    </row>
    <row customHeight="1" ht="45">
      <c r="A6" s="840" t="s">
        <v>1853</v>
      </c>
      <c r="B6" s="840" t="s">
        <v>88</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1854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1855</v>
      </c>
      <c r="B7" s="840" t="s">
        <v>113</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1856</v>
      </c>
      <c r="E7" s="840" t="s">
        <v>1857</v>
      </c>
      <c r="F7" s="981"/>
      <c r="G7" s="981"/>
      <c r="H7" s="981"/>
    </row>
    <row customHeight="1" ht="108">
      <c r="A8" s="840" t="s">
        <v>1858</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1859</v>
      </c>
      <c r="E8" s="840" t="s">
        <v>1860</v>
      </c>
      <c r="F8" s="981"/>
      <c r="G8" s="981"/>
      <c r="H8" s="981"/>
    </row>
    <row customHeight="1" ht="99">
      <c r="A9" s="840" t="s">
        <v>1861</v>
      </c>
      <c r="B9" s="840"/>
      <c r="C9" s="840" t="s">
        <v>1862</v>
      </c>
      <c r="D9" s="840"/>
      <c r="E9" s="840"/>
      <c r="F9" s="981"/>
      <c r="G9" s="981"/>
      <c r="H9" s="981"/>
    </row>
    <row customHeight="1" ht="126">
      <c r="A10" s="840" t="s">
        <v>1863</v>
      </c>
      <c r="B10" s="840"/>
      <c r="C10" s="840" t="s">
        <v>1864</v>
      </c>
      <c r="D10" s="840"/>
      <c r="E10" s="840"/>
      <c r="F10" s="981"/>
      <c r="G10" s="981"/>
      <c r="H10" s="981"/>
    </row>
    <row customHeight="1" ht="108">
      <c r="A11" s="840" t="s">
        <v>1865</v>
      </c>
      <c r="B11" s="840"/>
      <c r="C11" s="840" t="s">
        <v>1866</v>
      </c>
      <c r="D11" s="840"/>
      <c r="E11" s="840"/>
      <c r="F11" s="981"/>
      <c r="G11" s="981"/>
      <c r="H11" s="981"/>
    </row>
    <row customHeight="1" ht="54">
      <c r="A12" s="840" t="s">
        <v>1867</v>
      </c>
      <c r="B12" s="840"/>
      <c r="C12" s="840" t="s">
        <v>1868</v>
      </c>
      <c r="D12" s="840"/>
      <c r="E12" s="840"/>
      <c r="F12" s="981"/>
      <c r="G12" s="981"/>
      <c r="H12" s="981"/>
    </row>
    <row customHeight="1" ht="45">
      <c r="A13" s="840" t="s">
        <v>1869</v>
      </c>
      <c r="B13" s="840"/>
      <c r="C13" s="840" t="s">
        <v>1870</v>
      </c>
      <c r="D13" s="840"/>
      <c r="E13" s="840"/>
      <c r="F13" s="981"/>
      <c r="G13" s="981"/>
      <c r="H13" s="981"/>
    </row>
    <row customHeight="1" ht="117">
      <c r="A14" s="840" t="s">
        <v>1871</v>
      </c>
      <c r="B14" s="840"/>
      <c r="C14" s="840" t="s">
        <v>1872</v>
      </c>
      <c r="D14" s="840"/>
      <c r="E14" s="840"/>
      <c r="F14" s="981"/>
      <c r="G14" s="981"/>
      <c r="H14" s="981"/>
    </row>
    <row customHeight="1" ht="117">
      <c r="A15" s="840" t="s">
        <v>1873</v>
      </c>
      <c r="B15" s="840"/>
      <c r="C15" s="840" t="s">
        <v>1874</v>
      </c>
      <c r="D15" s="840"/>
      <c r="E15" s="840"/>
      <c r="F15" s="981"/>
      <c r="G15" s="981"/>
      <c r="H15" s="981"/>
    </row>
    <row customHeight="1" ht="63">
      <c r="A16" s="840" t="s">
        <v>1875</v>
      </c>
      <c r="B16" s="840"/>
      <c r="C16" s="840" t="s">
        <v>1876</v>
      </c>
      <c r="D16" s="840"/>
      <c r="E16" s="840"/>
      <c r="F16" s="981"/>
      <c r="G16" s="981"/>
      <c r="H16" s="981"/>
    </row>
    <row customHeight="1" ht="54">
      <c r="A17" s="840" t="s">
        <v>1877</v>
      </c>
      <c r="B17" s="840"/>
      <c r="C17" s="979" t="s">
        <v>1878</v>
      </c>
      <c r="D17" s="840"/>
      <c r="E17" s="840"/>
      <c r="F17" s="981"/>
      <c r="G17" s="981"/>
      <c r="H17" s="981"/>
    </row>
    <row customHeight="1" ht="27">
      <c r="A18" s="840" t="s">
        <v>1879</v>
      </c>
      <c r="B18" s="840"/>
      <c r="C18" s="979" t="s">
        <v>1880</v>
      </c>
      <c r="D18" s="840"/>
      <c r="E18" s="840"/>
      <c r="F18" s="981"/>
      <c r="G18" s="981"/>
      <c r="H18" s="981"/>
    </row>
    <row customHeight="1" ht="54">
      <c r="A19" s="840" t="s">
        <v>1881</v>
      </c>
      <c r="B19" s="840"/>
      <c r="C19" s="979" t="s">
        <v>1882</v>
      </c>
      <c r="D19" s="840"/>
      <c r="E19" s="840"/>
      <c r="F19" s="981"/>
      <c r="G19" s="981"/>
      <c r="H19" s="981"/>
    </row>
    <row customHeight="1" ht="36">
      <c r="A20" s="840" t="s">
        <v>1883</v>
      </c>
      <c r="B20" s="840"/>
      <c r="C20" s="979" t="s">
        <v>1884</v>
      </c>
      <c r="D20" s="840"/>
      <c r="E20" s="840"/>
      <c r="F20" s="981"/>
      <c r="G20" s="981"/>
      <c r="H20" s="981"/>
    </row>
    <row customHeight="1" ht="36">
      <c r="A21" s="840" t="s">
        <v>1885</v>
      </c>
      <c r="B21" s="840"/>
      <c r="C21" s="979" t="s">
        <v>1886</v>
      </c>
      <c r="D21" s="840"/>
      <c r="E21" s="840"/>
      <c r="F21" s="981"/>
      <c r="G21" s="981"/>
      <c r="H21" s="981"/>
    </row>
    <row customHeight="1" ht="27">
      <c r="A22" s="840" t="s">
        <v>1887</v>
      </c>
      <c r="B22" s="840"/>
      <c r="C22" s="979" t="s">
        <v>1888</v>
      </c>
      <c r="D22" s="840"/>
      <c r="E22" s="840"/>
      <c r="F22" s="981"/>
      <c r="G22" s="981"/>
      <c r="H22" s="981"/>
    </row>
    <row customHeight="1" ht="36">
      <c r="A23" s="840" t="s">
        <v>1889</v>
      </c>
      <c r="B23" s="840"/>
      <c r="C23" s="979" t="s">
        <v>1890</v>
      </c>
      <c r="D23" s="840"/>
      <c r="E23" s="840"/>
      <c r="F23" s="981"/>
      <c r="G23" s="981"/>
      <c r="H23" s="981"/>
    </row>
    <row customHeight="1" ht="28.5">
      <c r="A24" s="840" t="s">
        <v>1891</v>
      </c>
      <c r="B24" s="840"/>
      <c r="C24" s="979" t="s">
        <v>1892</v>
      </c>
      <c r="D24" s="840"/>
      <c r="E24" s="840"/>
      <c r="F24" s="981"/>
      <c r="G24" s="981"/>
      <c r="H24" s="981"/>
    </row>
    <row customHeight="1" ht="36">
      <c r="A25" s="840" t="s">
        <v>1893</v>
      </c>
      <c r="B25" s="840"/>
      <c r="C25" s="979" t="s">
        <v>1894</v>
      </c>
      <c r="D25" s="840"/>
      <c r="E25" s="840"/>
      <c r="F25" s="981"/>
      <c r="G25" s="981"/>
      <c r="H25" s="981"/>
    </row>
    <row customHeight="1" ht="27">
      <c r="A26" s="840" t="s">
        <v>1895</v>
      </c>
      <c r="B26" s="840"/>
      <c r="C26" s="979" t="s">
        <v>1896</v>
      </c>
      <c r="D26" s="840"/>
      <c r="E26" s="840"/>
      <c r="F26" s="981"/>
      <c r="G26" s="981"/>
      <c r="H26" s="981"/>
    </row>
    <row customHeight="1" ht="36">
      <c r="A27" s="840" t="s">
        <v>1897</v>
      </c>
      <c r="B27" s="840"/>
      <c r="C27" s="979" t="s">
        <v>1898</v>
      </c>
      <c r="D27" s="840"/>
      <c r="E27" s="840"/>
      <c r="F27" s="981"/>
      <c r="G27" s="981"/>
      <c r="H27" s="981"/>
    </row>
    <row customHeight="1" ht="28.5">
      <c r="A28" s="840" t="s">
        <v>1899</v>
      </c>
      <c r="B28" s="840"/>
      <c r="C28" s="979" t="s">
        <v>1900</v>
      </c>
      <c r="D28" s="840"/>
      <c r="E28" s="840"/>
      <c r="F28" s="981"/>
      <c r="G28" s="981"/>
      <c r="H28" s="981"/>
    </row>
    <row customHeight="1" ht="126">
      <c r="A29" s="840" t="s">
        <v>1901</v>
      </c>
      <c r="B29" s="840" t="s">
        <v>1570</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1902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1903</v>
      </c>
    </row>
    <row customHeight="1" ht="36">
      <c r="A30" s="840" t="s">
        <v>1904</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1905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1906</v>
      </c>
      <c r="B31" s="840"/>
      <c r="C31" s="979" t="str">
        <f>IF(TEMPLATE_SPHERE="HEAT",D31,IF(TEMPLATE_SPHERE="TKO",H31,E31))</f>
        <v>Форма 1. Информация об организации, осуществляющей холодное водоснабжение (общая информация)</v>
      </c>
      <c r="D31" s="840" t="s">
        <v>1907</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1908</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1909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1910</v>
      </c>
    </row>
    <row customHeight="1" ht="9">
      <c r="A33" s="840"/>
      <c r="B33" s="840"/>
      <c r="C33" s="979"/>
      <c r="D33" s="840"/>
      <c r="E33" s="840"/>
      <c r="F33" s="981"/>
      <c r="G33" s="981"/>
      <c r="H33" s="981"/>
    </row>
    <row customHeight="1" ht="9">
      <c r="A34" s="840"/>
      <c r="B34" s="840" t="s">
        <v>1507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8C3F63-BAD4-2E19-6053-ABD3CB08E4A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1911</v>
      </c>
      <c r="D1" s="892"/>
      <c r="E1" s="892"/>
      <c r="F1" s="892"/>
      <c r="G1" s="892"/>
      <c r="H1" s="892" t="s">
        <v>1912</v>
      </c>
      <c r="I1" s="892"/>
      <c r="J1" s="892"/>
      <c r="K1" s="892"/>
      <c r="L1" s="892"/>
      <c r="M1" s="892" t="s">
        <v>1913</v>
      </c>
      <c r="N1" s="892" t="s">
        <v>1914</v>
      </c>
      <c r="O1" s="2406" t="s">
        <v>1915</v>
      </c>
      <c r="P1" s="2406"/>
      <c r="Q1" s="2406"/>
      <c r="R1" s="2406"/>
      <c r="S1" s="2406"/>
      <c r="T1" s="2406" t="s">
        <v>1913</v>
      </c>
      <c r="U1" s="2406"/>
      <c r="V1" s="2406"/>
      <c r="W1" s="2406"/>
      <c r="X1" s="2406"/>
      <c r="Y1" s="994"/>
      <c r="Z1" s="2406" t="s">
        <v>1916</v>
      </c>
      <c r="AA1" s="2406"/>
      <c r="AB1" s="2406"/>
      <c r="AC1" s="2406"/>
      <c r="AD1" s="2406"/>
    </row>
    <row customHeight="1" ht="18">
      <c r="A2" s="840"/>
      <c r="B2" s="840"/>
      <c r="C2" s="835" t="s">
        <v>710</v>
      </c>
      <c r="D2" s="835" t="s">
        <v>756</v>
      </c>
      <c r="E2" s="835" t="s">
        <v>808</v>
      </c>
      <c r="F2" s="835" t="s">
        <v>794</v>
      </c>
      <c r="G2" s="835" t="s">
        <v>1618</v>
      </c>
      <c r="H2" s="837"/>
      <c r="I2" s="837"/>
      <c r="J2" s="837"/>
      <c r="K2" s="837"/>
      <c r="L2" s="837"/>
      <c r="M2" s="837"/>
      <c r="N2" s="837"/>
      <c r="O2" s="835" t="s">
        <v>710</v>
      </c>
      <c r="P2" s="835" t="s">
        <v>756</v>
      </c>
      <c r="Q2" s="835" t="s">
        <v>794</v>
      </c>
      <c r="R2" s="835" t="s">
        <v>808</v>
      </c>
      <c r="S2" s="835" t="s">
        <v>1618</v>
      </c>
      <c r="T2" s="835" t="s">
        <v>710</v>
      </c>
      <c r="U2" s="835" t="s">
        <v>756</v>
      </c>
      <c r="V2" s="835" t="s">
        <v>794</v>
      </c>
      <c r="W2" s="835" t="s">
        <v>808</v>
      </c>
      <c r="X2" s="835" t="s">
        <v>1618</v>
      </c>
      <c r="Y2" s="835"/>
      <c r="Z2" s="835" t="s">
        <v>710</v>
      </c>
      <c r="AA2" s="844" t="s">
        <v>756</v>
      </c>
      <c r="AB2" s="835" t="s">
        <v>794</v>
      </c>
      <c r="AC2" s="835" t="s">
        <v>808</v>
      </c>
      <c r="AD2" s="835" t="s">
        <v>1618</v>
      </c>
    </row>
    <row customHeight="1" ht="162">
      <c r="A3" s="839" t="s">
        <v>22</v>
      </c>
      <c r="B3" s="839"/>
      <c r="C3" s="2410" t="s">
        <v>1917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1918</v>
      </c>
      <c r="AA3" s="837" t="s">
        <v>1919</v>
      </c>
      <c r="AB3" s="840" t="s">
        <v>1920</v>
      </c>
      <c r="AC3" s="840" t="s">
        <v>1921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1557</v>
      </c>
      <c r="D11" s="2413" t="s">
        <v>1553</v>
      </c>
      <c r="E11" s="2413" t="s">
        <v>1650</v>
      </c>
      <c r="F11" s="2413" t="s">
        <v>1922</v>
      </c>
      <c r="G11" s="2413"/>
      <c r="H11" s="892" t="s">
        <v>1923</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1924</v>
      </c>
      <c r="U11" s="837" t="s">
        <v>1925</v>
      </c>
      <c r="V11" s="837"/>
      <c r="W11" s="837"/>
      <c r="X11" s="837"/>
      <c r="Y11" s="995"/>
      <c r="Z11" s="840" t="s">
        <v>1926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1927</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1928</v>
      </c>
      <c r="U12" s="837" t="s">
        <v>1929</v>
      </c>
      <c r="V12" s="837"/>
      <c r="W12" s="837"/>
      <c r="X12" s="837"/>
      <c r="Y12" s="995"/>
      <c r="Z12" s="840" t="s">
        <v>1930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1931</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1932</v>
      </c>
      <c r="U13" s="838" t="s">
        <v>1933</v>
      </c>
      <c r="V13" s="838"/>
      <c r="W13" s="838"/>
      <c r="X13" s="837"/>
      <c r="Y13" s="995"/>
      <c r="Z13" s="840" t="s">
        <v>1934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1936</v>
      </c>
      <c r="AA14" s="843" t="s">
        <v>1936</v>
      </c>
      <c r="AB14" s="840"/>
      <c r="AC14" s="840"/>
      <c r="AD14" s="840"/>
    </row>
    <row customHeight="1" ht="108">
      <c r="A15" s="2407"/>
      <c r="B15" s="893">
        <v>5</v>
      </c>
      <c r="C15" s="2414"/>
      <c r="D15" s="2414"/>
      <c r="E15" s="2414"/>
      <c r="F15" s="2414"/>
      <c r="G15" s="2414"/>
      <c r="H15" s="2408" t="s">
        <v>1937</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1938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1939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1939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1653</v>
      </c>
      <c r="B18" s="893">
        <v>1</v>
      </c>
      <c r="C18" s="837" t="s">
        <v>1923</v>
      </c>
      <c r="D18" s="962" t="s">
        <v>1923</v>
      </c>
      <c r="E18" s="837" t="s">
        <v>1923</v>
      </c>
      <c r="F18" s="837" t="s">
        <v>1923</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1940</v>
      </c>
      <c r="U18" s="840" t="s">
        <v>1941</v>
      </c>
      <c r="V18" s="840" t="s">
        <v>1942</v>
      </c>
      <c r="W18" s="840" t="s">
        <v>1943</v>
      </c>
      <c r="X18" s="837"/>
      <c r="Y18" s="995"/>
      <c r="Z18" s="840" t="s">
        <v>1944</v>
      </c>
      <c r="AA18" s="843" t="s">
        <v>1945</v>
      </c>
      <c r="AB18" s="843" t="s">
        <v>1945</v>
      </c>
      <c r="AC18" s="843" t="s">
        <v>1945</v>
      </c>
      <c r="AD18" s="840"/>
    </row>
    <row customHeight="1" ht="36">
      <c r="A19" s="839"/>
      <c r="B19" s="893">
        <v>2</v>
      </c>
      <c r="C19" s="837" t="s">
        <v>1927</v>
      </c>
      <c r="D19" s="962" t="s">
        <v>1927</v>
      </c>
      <c r="E19" s="837" t="s">
        <v>1927</v>
      </c>
      <c r="F19" s="837" t="s">
        <v>1927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1946</v>
      </c>
      <c r="U19" s="840" t="s">
        <v>1947</v>
      </c>
      <c r="V19" s="840" t="s">
        <v>1948</v>
      </c>
      <c r="W19" s="840" t="s">
        <v>1949</v>
      </c>
      <c r="X19" s="837"/>
      <c r="Y19" s="995"/>
      <c r="Z19" s="840" t="s">
        <v>1950</v>
      </c>
      <c r="AA19" s="843" t="s">
        <v>1950</v>
      </c>
      <c r="AB19" s="843" t="s">
        <v>1950</v>
      </c>
      <c r="AC19" s="843" t="s">
        <v>1950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610</v>
      </c>
      <c r="P20" s="952" t="s">
        <v>610</v>
      </c>
      <c r="Q20" s="952" t="s">
        <v>610</v>
      </c>
      <c r="R20" s="952" t="s">
        <v>610</v>
      </c>
      <c r="S20" s="952"/>
      <c r="T20" s="959" t="s">
        <v>1951</v>
      </c>
      <c r="U20" s="840" t="s">
        <v>1952</v>
      </c>
      <c r="V20" s="840" t="s">
        <v>1953</v>
      </c>
      <c r="W20" s="840" t="s">
        <v>1954</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300</v>
      </c>
      <c r="P21" s="952"/>
      <c r="Q21" s="952"/>
      <c r="R21" s="952"/>
      <c r="S21" s="952"/>
      <c r="T21" s="959" t="s">
        <v>1955</v>
      </c>
      <c r="U21" s="840"/>
      <c r="V21" s="840"/>
      <c r="W21" s="840"/>
      <c r="X21" s="837"/>
      <c r="Y21" s="995"/>
      <c r="Z21" s="840" t="s">
        <v>1956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300</v>
      </c>
      <c r="R22" s="952"/>
      <c r="S22" s="952"/>
      <c r="T22" s="959"/>
      <c r="U22" s="840"/>
      <c r="V22" s="840" t="s">
        <v>1957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303</v>
      </c>
      <c r="R23" s="952"/>
      <c r="S23" s="952"/>
      <c r="T23" s="959"/>
      <c r="U23" s="840"/>
      <c r="V23" s="840" t="s">
        <v>1958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630</v>
      </c>
      <c r="R24" s="952"/>
      <c r="S24" s="952"/>
      <c r="T24" s="959"/>
      <c r="U24" s="840"/>
      <c r="V24" s="840" t="s">
        <v>1959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303</v>
      </c>
      <c r="P25" s="952" t="s">
        <v>300</v>
      </c>
      <c r="Q25" s="952" t="s">
        <v>637</v>
      </c>
      <c r="R25" s="952" t="s">
        <v>300</v>
      </c>
      <c r="S25" s="952"/>
      <c r="T25" s="959" t="s">
        <v>1960</v>
      </c>
      <c r="U25" s="840" t="s">
        <v>1960</v>
      </c>
      <c r="V25" s="840" t="s">
        <v>1960</v>
      </c>
      <c r="W25" s="840" t="s">
        <v>1960</v>
      </c>
      <c r="X25" s="837"/>
      <c r="Y25" s="995"/>
      <c r="Z25" s="840"/>
      <c r="AA25" s="843"/>
      <c r="AB25" s="840"/>
      <c r="AC25" s="840"/>
      <c r="AD25" s="840"/>
    </row>
    <row customHeight="1" ht="18">
      <c r="A26" s="839"/>
      <c r="B26" s="893">
        <v>9</v>
      </c>
      <c r="C26" s="837" t="s">
        <v>806</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626</v>
      </c>
      <c r="P26" s="952" t="s">
        <v>620</v>
      </c>
      <c r="Q26" s="952" t="s">
        <v>1961</v>
      </c>
      <c r="R26" s="952" t="s">
        <v>620</v>
      </c>
      <c r="S26" s="952"/>
      <c r="T26" s="959" t="s">
        <v>1962</v>
      </c>
      <c r="U26" s="959" t="s">
        <v>1962</v>
      </c>
      <c r="V26" s="959" t="s">
        <v>1962</v>
      </c>
      <c r="W26" s="959" t="s">
        <v>1962</v>
      </c>
      <c r="X26" s="837"/>
      <c r="Y26" s="995"/>
      <c r="Z26" s="840"/>
      <c r="AA26" s="843"/>
      <c r="AB26" s="840"/>
      <c r="AC26" s="840"/>
      <c r="AD26" s="840"/>
    </row>
    <row customHeight="1" ht="18">
      <c r="A27" s="839"/>
      <c r="B27" s="893">
        <v>10</v>
      </c>
      <c r="C27" s="837" t="s">
        <v>1963</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628</v>
      </c>
      <c r="P27" s="952" t="s">
        <v>622</v>
      </c>
      <c r="Q27" s="952" t="s">
        <v>1964</v>
      </c>
      <c r="R27" s="952" t="s">
        <v>622</v>
      </c>
      <c r="S27" s="952"/>
      <c r="T27" s="959" t="s">
        <v>1965</v>
      </c>
      <c r="U27" s="959" t="s">
        <v>1965</v>
      </c>
      <c r="V27" s="959" t="s">
        <v>1965</v>
      </c>
      <c r="W27" s="959" t="s">
        <v>1965</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630</v>
      </c>
      <c r="P28" s="952"/>
      <c r="Q28" s="952"/>
      <c r="R28" s="952"/>
      <c r="S28" s="952"/>
      <c r="T28" s="959" t="s">
        <v>1966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637</v>
      </c>
      <c r="P29" s="952" t="s">
        <v>303</v>
      </c>
      <c r="Q29" s="952"/>
      <c r="R29" s="952" t="s">
        <v>303</v>
      </c>
      <c r="S29" s="952"/>
      <c r="T29" s="959" t="s">
        <v>1967</v>
      </c>
      <c r="U29" s="840" t="s">
        <v>1967</v>
      </c>
      <c r="V29" s="840"/>
      <c r="W29" s="840" t="s">
        <v>1967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639</v>
      </c>
      <c r="P30" s="952" t="s">
        <v>630</v>
      </c>
      <c r="Q30" s="952" t="s">
        <v>639</v>
      </c>
      <c r="R30" s="952" t="s">
        <v>630</v>
      </c>
      <c r="S30" s="952"/>
      <c r="T30" s="959" t="s">
        <v>1968</v>
      </c>
      <c r="U30" s="840" t="s">
        <v>1968</v>
      </c>
      <c r="V30" s="840" t="s">
        <v>1968</v>
      </c>
      <c r="W30" s="840" t="s">
        <v>1968</v>
      </c>
      <c r="X30" s="837"/>
      <c r="Y30" s="995"/>
      <c r="Z30" s="840"/>
      <c r="AA30" s="843" t="s">
        <v>1969</v>
      </c>
      <c r="AB30" s="843" t="s">
        <v>1969</v>
      </c>
      <c r="AC30" s="843" t="s">
        <v>1969</v>
      </c>
      <c r="AD30" s="840"/>
    </row>
    <row customHeight="1" ht="18">
      <c r="A31" s="839"/>
      <c r="B31" s="893">
        <v>14</v>
      </c>
      <c r="C31" s="837" t="s">
        <v>1970</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1971</v>
      </c>
      <c r="P31" s="952" t="s">
        <v>633</v>
      </c>
      <c r="Q31" s="952" t="s">
        <v>1971</v>
      </c>
      <c r="R31" s="952" t="s">
        <v>633</v>
      </c>
      <c r="S31" s="952"/>
      <c r="T31" s="960" t="s">
        <v>1972</v>
      </c>
      <c r="U31" s="840" t="s">
        <v>1972</v>
      </c>
      <c r="V31" s="840" t="s">
        <v>1972</v>
      </c>
      <c r="W31" s="840" t="s">
        <v>1972</v>
      </c>
      <c r="X31" s="837"/>
      <c r="Y31" s="995"/>
      <c r="Z31" s="840"/>
      <c r="AA31" s="843"/>
      <c r="AB31" s="843"/>
      <c r="AC31" s="843"/>
      <c r="AD31" s="840"/>
    </row>
    <row customHeight="1" ht="36">
      <c r="A32" s="839"/>
      <c r="B32" s="893">
        <v>15</v>
      </c>
      <c r="C32" s="837" t="s">
        <v>1973</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1974</v>
      </c>
      <c r="P32" s="952" t="s">
        <v>635</v>
      </c>
      <c r="Q32" s="952" t="s">
        <v>1974</v>
      </c>
      <c r="R32" s="952" t="s">
        <v>635</v>
      </c>
      <c r="S32" s="952"/>
      <c r="T32" s="961" t="s">
        <v>1975</v>
      </c>
      <c r="U32" s="840" t="s">
        <v>1975</v>
      </c>
      <c r="V32" s="840" t="s">
        <v>1975</v>
      </c>
      <c r="W32" s="840" t="s">
        <v>1975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641</v>
      </c>
      <c r="P33" s="952" t="s">
        <v>637</v>
      </c>
      <c r="Q33" s="952" t="s">
        <v>641</v>
      </c>
      <c r="R33" s="952" t="s">
        <v>637</v>
      </c>
      <c r="S33" s="952"/>
      <c r="T33" s="960" t="s">
        <v>1976</v>
      </c>
      <c r="U33" s="840" t="s">
        <v>1976</v>
      </c>
      <c r="V33" s="840" t="s">
        <v>1976</v>
      </c>
      <c r="W33" s="840" t="s">
        <v>1977</v>
      </c>
      <c r="X33" s="837"/>
      <c r="Y33" s="995"/>
      <c r="Z33" s="840"/>
      <c r="AA33" s="843" t="s">
        <v>1978</v>
      </c>
      <c r="AB33" s="843" t="s">
        <v>1978</v>
      </c>
      <c r="AC33" s="843" t="s">
        <v>1978</v>
      </c>
      <c r="AD33" s="840"/>
    </row>
    <row customHeight="1" ht="27">
      <c r="A34" s="839"/>
      <c r="B34" s="893">
        <v>17</v>
      </c>
      <c r="C34" s="837" t="s">
        <v>1979</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1980</v>
      </c>
      <c r="P34" s="952" t="s">
        <v>1961</v>
      </c>
      <c r="Q34" s="952" t="s">
        <v>1980</v>
      </c>
      <c r="R34" s="952" t="s">
        <v>1961</v>
      </c>
      <c r="S34" s="952"/>
      <c r="T34" s="961" t="s">
        <v>1981</v>
      </c>
      <c r="U34" s="840" t="s">
        <v>1981</v>
      </c>
      <c r="V34" s="840" t="s">
        <v>1981</v>
      </c>
      <c r="W34" s="840" t="s">
        <v>1982</v>
      </c>
      <c r="X34" s="837"/>
      <c r="Y34" s="995"/>
      <c r="Z34" s="840"/>
      <c r="AA34" s="843"/>
      <c r="AB34" s="840"/>
      <c r="AC34" s="840"/>
      <c r="AD34" s="840"/>
    </row>
    <row customHeight="1" ht="45">
      <c r="A35" s="839"/>
      <c r="B35" s="893">
        <v>18</v>
      </c>
      <c r="C35" s="837" t="s">
        <v>1983</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1984</v>
      </c>
      <c r="P35" s="952" t="s">
        <v>1964</v>
      </c>
      <c r="Q35" s="952" t="s">
        <v>1984</v>
      </c>
      <c r="R35" s="952" t="s">
        <v>1964</v>
      </c>
      <c r="S35" s="952"/>
      <c r="T35" s="959" t="s">
        <v>1985</v>
      </c>
      <c r="U35" s="840" t="s">
        <v>1985</v>
      </c>
      <c r="V35" s="840" t="s">
        <v>1985</v>
      </c>
      <c r="W35" s="840" t="s">
        <v>1985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643</v>
      </c>
      <c r="P36" s="952" t="s">
        <v>639</v>
      </c>
      <c r="Q36" s="952" t="s">
        <v>643</v>
      </c>
      <c r="R36" s="952" t="s">
        <v>639</v>
      </c>
      <c r="S36" s="952"/>
      <c r="T36" s="959" t="s">
        <v>1986</v>
      </c>
      <c r="U36" s="840" t="s">
        <v>1986</v>
      </c>
      <c r="V36" s="840" t="s">
        <v>1986</v>
      </c>
      <c r="W36" s="840" t="s">
        <v>1986</v>
      </c>
      <c r="X36" s="837"/>
      <c r="Y36" s="995"/>
      <c r="Z36" s="840"/>
      <c r="AA36" s="843"/>
      <c r="AB36" s="840"/>
      <c r="AC36" s="840"/>
      <c r="AD36" s="840"/>
    </row>
    <row customHeight="1" ht="18">
      <c r="A37" s="839"/>
      <c r="B37" s="893">
        <v>20</v>
      </c>
      <c r="C37" s="837" t="s">
        <v>1987</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1988</v>
      </c>
      <c r="P37" s="952" t="s">
        <v>1971</v>
      </c>
      <c r="Q37" s="952" t="s">
        <v>1988</v>
      </c>
      <c r="R37" s="952" t="s">
        <v>1971</v>
      </c>
      <c r="S37" s="952"/>
      <c r="T37" s="959" t="s">
        <v>1989</v>
      </c>
      <c r="U37" s="840" t="s">
        <v>1989</v>
      </c>
      <c r="V37" s="840" t="s">
        <v>1989</v>
      </c>
      <c r="W37" s="840" t="s">
        <v>1989</v>
      </c>
      <c r="X37" s="837"/>
      <c r="Y37" s="995"/>
      <c r="Z37" s="840"/>
      <c r="AA37" s="843"/>
      <c r="AB37" s="840"/>
      <c r="AC37" s="840"/>
      <c r="AD37" s="840"/>
    </row>
    <row customHeight="1" ht="18">
      <c r="A38" s="839"/>
      <c r="B38" s="893">
        <v>21</v>
      </c>
      <c r="C38" s="837" t="s">
        <v>1990</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1991</v>
      </c>
      <c r="P38" s="952" t="s">
        <v>1974</v>
      </c>
      <c r="Q38" s="952" t="s">
        <v>1991</v>
      </c>
      <c r="R38" s="952" t="s">
        <v>1974</v>
      </c>
      <c r="S38" s="952"/>
      <c r="T38" s="959" t="s">
        <v>1992</v>
      </c>
      <c r="U38" s="840" t="s">
        <v>1992</v>
      </c>
      <c r="V38" s="840" t="s">
        <v>1992</v>
      </c>
      <c r="W38" s="840" t="s">
        <v>1992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647</v>
      </c>
      <c r="P39" s="952" t="s">
        <v>641</v>
      </c>
      <c r="Q39" s="952" t="s">
        <v>647</v>
      </c>
      <c r="R39" s="952" t="s">
        <v>641</v>
      </c>
      <c r="S39" s="952"/>
      <c r="T39" s="959" t="s">
        <v>1993</v>
      </c>
      <c r="U39" s="840" t="s">
        <v>1994</v>
      </c>
      <c r="V39" s="840" t="s">
        <v>1995</v>
      </c>
      <c r="W39" s="840" t="s">
        <v>1996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1997</v>
      </c>
      <c r="P40" s="952" t="s">
        <v>643</v>
      </c>
      <c r="Q40" s="952" t="s">
        <v>1997</v>
      </c>
      <c r="R40" s="952" t="s">
        <v>643</v>
      </c>
      <c r="S40" s="952"/>
      <c r="T40" s="837" t="s">
        <v>1998</v>
      </c>
      <c r="U40" s="837" t="s">
        <v>1998</v>
      </c>
      <c r="V40" s="837" t="s">
        <v>1998</v>
      </c>
      <c r="W40" s="837" t="s">
        <v>1998</v>
      </c>
      <c r="X40" s="837"/>
      <c r="Y40" s="995"/>
      <c r="Z40" s="840" t="s">
        <v>1999</v>
      </c>
      <c r="AA40" s="843" t="s">
        <v>1999</v>
      </c>
      <c r="AB40" s="843" t="s">
        <v>1999</v>
      </c>
      <c r="AC40" s="843" t="s">
        <v>1999</v>
      </c>
      <c r="AD40" s="840"/>
    </row>
    <row customHeight="1" ht="27">
      <c r="A41" s="839"/>
      <c r="B41" s="893">
        <v>24</v>
      </c>
      <c r="C41" s="837" t="s">
        <v>2000</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2001</v>
      </c>
      <c r="P41" s="952" t="s">
        <v>1988</v>
      </c>
      <c r="Q41" s="952" t="s">
        <v>2001</v>
      </c>
      <c r="R41" s="952" t="s">
        <v>1988</v>
      </c>
      <c r="S41" s="952"/>
      <c r="T41" s="837" t="s">
        <v>2002</v>
      </c>
      <c r="U41" s="837" t="s">
        <v>2002</v>
      </c>
      <c r="V41" s="837" t="s">
        <v>2002</v>
      </c>
      <c r="W41" s="837" t="s">
        <v>2002</v>
      </c>
      <c r="X41" s="837"/>
      <c r="Y41" s="995"/>
      <c r="Z41" s="840" t="s">
        <v>2003</v>
      </c>
      <c r="AA41" s="840" t="s">
        <v>2003</v>
      </c>
      <c r="AB41" s="840" t="s">
        <v>2003</v>
      </c>
      <c r="AC41" s="840" t="s">
        <v>2003</v>
      </c>
      <c r="AD41" s="840"/>
    </row>
    <row customHeight="1" ht="27">
      <c r="A42" s="839"/>
      <c r="B42" s="893">
        <v>25</v>
      </c>
      <c r="C42" s="837" t="s">
        <v>2004</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2005</v>
      </c>
      <c r="P42" s="952" t="s">
        <v>1991</v>
      </c>
      <c r="Q42" s="952" t="s">
        <v>2005</v>
      </c>
      <c r="R42" s="952" t="s">
        <v>1991</v>
      </c>
      <c r="S42" s="952"/>
      <c r="T42" s="837" t="s">
        <v>2006</v>
      </c>
      <c r="U42" s="837" t="s">
        <v>2006</v>
      </c>
      <c r="V42" s="837" t="s">
        <v>2006</v>
      </c>
      <c r="W42" s="837" t="s">
        <v>2006</v>
      </c>
      <c r="X42" s="837"/>
      <c r="Y42" s="995"/>
      <c r="Z42" s="840" t="s">
        <v>2007</v>
      </c>
      <c r="AA42" s="840" t="s">
        <v>2007</v>
      </c>
      <c r="AB42" s="840" t="s">
        <v>2007</v>
      </c>
      <c r="AC42" s="840" t="s">
        <v>2007</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2008</v>
      </c>
      <c r="P43" s="952" t="s">
        <v>647</v>
      </c>
      <c r="Q43" s="952" t="s">
        <v>2008</v>
      </c>
      <c r="R43" s="952" t="s">
        <v>647</v>
      </c>
      <c r="S43" s="952"/>
      <c r="T43" s="837" t="s">
        <v>2009</v>
      </c>
      <c r="U43" s="837" t="s">
        <v>2009</v>
      </c>
      <c r="V43" s="837" t="s">
        <v>2009</v>
      </c>
      <c r="W43" s="837" t="s">
        <v>2009</v>
      </c>
      <c r="X43" s="837"/>
      <c r="Y43" s="995"/>
      <c r="Z43" s="840" t="s">
        <v>2010</v>
      </c>
      <c r="AA43" s="840" t="s">
        <v>2010</v>
      </c>
      <c r="AB43" s="840" t="s">
        <v>2010</v>
      </c>
      <c r="AC43" s="840" t="s">
        <v>2010</v>
      </c>
      <c r="AD43" s="840"/>
    </row>
    <row customHeight="1" ht="27">
      <c r="A44" s="839"/>
      <c r="B44" s="893">
        <v>27</v>
      </c>
      <c r="C44" s="837" t="s">
        <v>2011</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2012</v>
      </c>
      <c r="P44" s="952" t="s">
        <v>2013</v>
      </c>
      <c r="Q44" s="952" t="s">
        <v>2012</v>
      </c>
      <c r="R44" s="952" t="s">
        <v>2013</v>
      </c>
      <c r="S44" s="952"/>
      <c r="T44" s="837" t="s">
        <v>2002</v>
      </c>
      <c r="U44" s="837" t="s">
        <v>2002</v>
      </c>
      <c r="V44" s="837" t="s">
        <v>2002</v>
      </c>
      <c r="W44" s="837" t="s">
        <v>2002</v>
      </c>
      <c r="X44" s="837"/>
      <c r="Y44" s="995"/>
      <c r="Z44" s="840" t="s">
        <v>2014</v>
      </c>
      <c r="AA44" s="840" t="s">
        <v>2014</v>
      </c>
      <c r="AB44" s="840" t="s">
        <v>2014</v>
      </c>
      <c r="AC44" s="840" t="s">
        <v>2014</v>
      </c>
      <c r="AD44" s="840"/>
    </row>
    <row customHeight="1" ht="27">
      <c r="A45" s="839"/>
      <c r="B45" s="893">
        <v>28</v>
      </c>
      <c r="C45" s="837" t="s">
        <v>2015</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2016</v>
      </c>
      <c r="P45" s="952" t="s">
        <v>2017</v>
      </c>
      <c r="Q45" s="952" t="s">
        <v>2016</v>
      </c>
      <c r="R45" s="952" t="s">
        <v>2017</v>
      </c>
      <c r="S45" s="952"/>
      <c r="T45" s="837" t="s">
        <v>2006</v>
      </c>
      <c r="U45" s="837" t="s">
        <v>2006</v>
      </c>
      <c r="V45" s="837" t="s">
        <v>2006</v>
      </c>
      <c r="W45" s="837" t="s">
        <v>2006</v>
      </c>
      <c r="X45" s="837"/>
      <c r="Y45" s="995"/>
      <c r="Z45" s="840" t="s">
        <v>2018</v>
      </c>
      <c r="AA45" s="840" t="s">
        <v>2018</v>
      </c>
      <c r="AB45" s="840" t="s">
        <v>2018</v>
      </c>
      <c r="AC45" s="840" t="s">
        <v>2018</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2019</v>
      </c>
      <c r="P46" s="952" t="s">
        <v>1997</v>
      </c>
      <c r="Q46" s="952" t="s">
        <v>2019</v>
      </c>
      <c r="R46" s="952" t="s">
        <v>1997</v>
      </c>
      <c r="S46" s="952"/>
      <c r="T46" s="837" t="s">
        <v>2020</v>
      </c>
      <c r="U46" s="837" t="s">
        <v>2020</v>
      </c>
      <c r="V46" s="837" t="s">
        <v>2020</v>
      </c>
      <c r="W46" s="837" t="s">
        <v>2020</v>
      </c>
      <c r="X46" s="837"/>
      <c r="Y46" s="995"/>
      <c r="Z46" s="840" t="s">
        <v>2021</v>
      </c>
      <c r="AA46" s="840" t="s">
        <v>2022</v>
      </c>
      <c r="AB46" s="840" t="s">
        <v>2022</v>
      </c>
      <c r="AC46" s="840" t="s">
        <v>2022</v>
      </c>
      <c r="AD46" s="840"/>
    </row>
    <row customHeight="1" ht="54">
      <c r="A47" s="839"/>
      <c r="B47" s="893">
        <v>30</v>
      </c>
      <c r="C47" s="837" t="s">
        <v>2023</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2024</v>
      </c>
      <c r="P47" s="952" t="s">
        <v>2001</v>
      </c>
      <c r="Q47" s="952" t="s">
        <v>2024</v>
      </c>
      <c r="R47" s="952" t="s">
        <v>2001</v>
      </c>
      <c r="S47" s="952"/>
      <c r="T47" s="837" t="s">
        <v>2025</v>
      </c>
      <c r="U47" s="837" t="s">
        <v>2025</v>
      </c>
      <c r="V47" s="837" t="s">
        <v>2025</v>
      </c>
      <c r="W47" s="837" t="s">
        <v>2025</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2008</v>
      </c>
      <c r="Q48" s="952" t="s">
        <v>2026</v>
      </c>
      <c r="R48" s="952" t="s">
        <v>2008</v>
      </c>
      <c r="S48" s="952"/>
      <c r="T48" s="837"/>
      <c r="U48" s="837" t="s">
        <v>2027</v>
      </c>
      <c r="V48" s="837" t="s">
        <v>2028</v>
      </c>
      <c r="W48" s="837" t="s">
        <v>2028</v>
      </c>
      <c r="X48" s="837"/>
      <c r="Y48" s="995"/>
      <c r="Z48" s="840"/>
      <c r="AA48" s="843" t="s">
        <v>2022</v>
      </c>
      <c r="AB48" s="843" t="s">
        <v>2022</v>
      </c>
      <c r="AC48" s="843" t="s">
        <v>2022</v>
      </c>
      <c r="AD48" s="840"/>
    </row>
    <row customHeight="1" ht="54">
      <c r="A49" s="839"/>
      <c r="B49" s="893">
        <v>32</v>
      </c>
      <c r="C49" s="837" t="s">
        <v>2029</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2012</v>
      </c>
      <c r="Q49" s="952" t="s">
        <v>2030</v>
      </c>
      <c r="R49" s="952" t="s">
        <v>2012</v>
      </c>
      <c r="S49" s="952"/>
      <c r="T49" s="837"/>
      <c r="U49" s="837" t="s">
        <v>2025</v>
      </c>
      <c r="V49" s="837" t="s">
        <v>2025</v>
      </c>
      <c r="W49" s="837" t="s">
        <v>2025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2026</v>
      </c>
      <c r="P50" s="952" t="s">
        <v>2019</v>
      </c>
      <c r="Q50" s="952" t="s">
        <v>2031</v>
      </c>
      <c r="R50" s="952" t="s">
        <v>2019</v>
      </c>
      <c r="S50" s="952"/>
      <c r="T50" s="837" t="s">
        <v>2032</v>
      </c>
      <c r="U50" s="837" t="s">
        <v>2033</v>
      </c>
      <c r="V50" s="837" t="s">
        <v>2034</v>
      </c>
      <c r="W50" s="837" t="s">
        <v>2035</v>
      </c>
      <c r="X50" s="837"/>
      <c r="Y50" s="995"/>
      <c r="Z50" s="840" t="s">
        <v>2036</v>
      </c>
      <c r="AA50" s="843" t="s">
        <v>2037</v>
      </c>
      <c r="AB50" s="843" t="s">
        <v>2037</v>
      </c>
      <c r="AC50" s="843" t="s">
        <v>2037</v>
      </c>
      <c r="AD50" s="840"/>
    </row>
    <row customHeight="1" ht="27">
      <c r="A51" s="839"/>
      <c r="B51" s="893">
        <v>34</v>
      </c>
      <c r="C51" s="837" t="s">
        <v>2038</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2039</v>
      </c>
      <c r="U51" s="837"/>
      <c r="V51" s="837"/>
      <c r="W51" s="837"/>
      <c r="X51" s="837"/>
      <c r="Y51" s="995"/>
      <c r="Z51" s="840"/>
      <c r="AA51" s="843"/>
      <c r="AB51" s="843"/>
      <c r="AC51" s="843"/>
      <c r="AD51" s="840"/>
    </row>
    <row customHeight="1" ht="36">
      <c r="A52" s="839"/>
      <c r="B52" s="893">
        <v>35</v>
      </c>
      <c r="C52" s="837" t="s">
        <v>1931</v>
      </c>
      <c r="D52" s="962" t="s">
        <v>1931</v>
      </c>
      <c r="E52" s="837" t="s">
        <v>1931</v>
      </c>
      <c r="F52" s="837" t="s">
        <v>1931</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2040</v>
      </c>
      <c r="U52" s="837" t="s">
        <v>2041</v>
      </c>
      <c r="V52" s="837" t="s">
        <v>2042</v>
      </c>
      <c r="W52" s="837" t="s">
        <v>2043</v>
      </c>
      <c r="X52" s="837"/>
      <c r="Y52" s="995"/>
      <c r="Z52" s="840" t="s">
        <v>651</v>
      </c>
      <c r="AA52" s="843" t="s">
        <v>651</v>
      </c>
      <c r="AB52" s="843" t="s">
        <v>651</v>
      </c>
      <c r="AC52" s="843" t="s">
        <v>651</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655</v>
      </c>
      <c r="P53" s="952" t="s">
        <v>319</v>
      </c>
      <c r="Q53" s="952" t="s">
        <v>319</v>
      </c>
      <c r="R53" s="952" t="s">
        <v>319</v>
      </c>
      <c r="S53" s="952"/>
      <c r="T53" s="837" t="s">
        <v>2044</v>
      </c>
      <c r="U53" s="837" t="s">
        <v>2044</v>
      </c>
      <c r="V53" s="837" t="s">
        <v>2044</v>
      </c>
      <c r="W53" s="837" t="s">
        <v>2044</v>
      </c>
      <c r="X53" s="837"/>
      <c r="Y53" s="995"/>
      <c r="Z53" s="840"/>
      <c r="AA53" s="843"/>
      <c r="AB53" s="840"/>
      <c r="AC53" s="840"/>
      <c r="AD53" s="840"/>
    </row>
    <row customHeight="1" ht="18">
      <c r="A54" s="839"/>
      <c r="B54" s="893">
        <v>37</v>
      </c>
      <c r="C54" s="837" t="s">
        <v>1937</v>
      </c>
      <c r="D54" s="962" t="s">
        <v>1937</v>
      </c>
      <c r="E54" s="837" t="s">
        <v>1937</v>
      </c>
      <c r="F54" s="837" t="s">
        <v>1937</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113</v>
      </c>
      <c r="P54" s="952" t="s">
        <v>88</v>
      </c>
      <c r="Q54" s="952" t="s">
        <v>88</v>
      </c>
      <c r="R54" s="952" t="s">
        <v>88</v>
      </c>
      <c r="S54" s="952"/>
      <c r="T54" s="837" t="s">
        <v>653</v>
      </c>
      <c r="U54" s="837" t="s">
        <v>653</v>
      </c>
      <c r="V54" s="837" t="s">
        <v>653</v>
      </c>
      <c r="W54" s="837" t="s">
        <v>653</v>
      </c>
      <c r="X54" s="837"/>
      <c r="Y54" s="995"/>
      <c r="Z54" s="840" t="s">
        <v>654</v>
      </c>
      <c r="AA54" s="840" t="s">
        <v>654</v>
      </c>
      <c r="AB54" s="840" t="s">
        <v>654</v>
      </c>
      <c r="AC54" s="840" t="s">
        <v>654</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308</v>
      </c>
      <c r="P55" s="952" t="s">
        <v>655</v>
      </c>
      <c r="Q55" s="952" t="s">
        <v>655</v>
      </c>
      <c r="R55" s="952" t="s">
        <v>655</v>
      </c>
      <c r="S55" s="952"/>
      <c r="T55" s="837" t="s">
        <v>2045</v>
      </c>
      <c r="U55" s="837" t="s">
        <v>2046</v>
      </c>
      <c r="V55" s="837" t="s">
        <v>2046</v>
      </c>
      <c r="W55" s="837" t="s">
        <v>2046</v>
      </c>
      <c r="X55" s="837"/>
      <c r="Y55" s="995"/>
      <c r="Z55" s="840" t="s">
        <v>2047</v>
      </c>
      <c r="AA55" s="840" t="s">
        <v>2047</v>
      </c>
      <c r="AB55" s="840" t="s">
        <v>2047</v>
      </c>
      <c r="AC55" s="840" t="s">
        <v>2047</v>
      </c>
      <c r="AD55" s="840"/>
    </row>
    <row customHeight="1" ht="27">
      <c r="A56" s="839"/>
      <c r="B56" s="893">
        <v>39</v>
      </c>
      <c r="C56" s="837" t="s">
        <v>924</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1046</v>
      </c>
      <c r="P56" s="952" t="s">
        <v>658</v>
      </c>
      <c r="Q56" s="952" t="s">
        <v>658</v>
      </c>
      <c r="R56" s="952" t="s">
        <v>658</v>
      </c>
      <c r="S56" s="952"/>
      <c r="T56" s="837" t="s">
        <v>2048</v>
      </c>
      <c r="U56" s="837" t="s">
        <v>2049</v>
      </c>
      <c r="V56" s="837" t="s">
        <v>2049</v>
      </c>
      <c r="W56" s="837" t="s">
        <v>2049</v>
      </c>
      <c r="X56" s="837"/>
      <c r="Y56" s="995"/>
      <c r="Z56" s="840" t="s">
        <v>660</v>
      </c>
      <c r="AA56" s="840" t="s">
        <v>660</v>
      </c>
      <c r="AB56" s="840" t="s">
        <v>660</v>
      </c>
      <c r="AC56" s="840" t="s">
        <v>660</v>
      </c>
      <c r="AD56" s="840"/>
    </row>
    <row customHeight="1" ht="27">
      <c r="A57" s="839"/>
      <c r="B57" s="893">
        <v>40</v>
      </c>
      <c r="C57" s="837" t="s">
        <v>926</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2050</v>
      </c>
      <c r="P57" s="952" t="s">
        <v>661</v>
      </c>
      <c r="Q57" s="952" t="s">
        <v>661</v>
      </c>
      <c r="R57" s="952" t="s">
        <v>661</v>
      </c>
      <c r="S57" s="952"/>
      <c r="T57" s="837" t="s">
        <v>2051</v>
      </c>
      <c r="U57" s="837" t="s">
        <v>2052</v>
      </c>
      <c r="V57" s="837" t="s">
        <v>2052</v>
      </c>
      <c r="W57" s="837" t="s">
        <v>2052</v>
      </c>
      <c r="X57" s="837"/>
      <c r="Y57" s="995"/>
      <c r="Z57" s="840" t="s">
        <v>663</v>
      </c>
      <c r="AA57" s="840" t="s">
        <v>663</v>
      </c>
      <c r="AB57" s="840" t="s">
        <v>663</v>
      </c>
      <c r="AC57" s="840" t="s">
        <v>663</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310</v>
      </c>
      <c r="P58" s="952" t="s">
        <v>698</v>
      </c>
      <c r="Q58" s="952" t="s">
        <v>698</v>
      </c>
      <c r="R58" s="952" t="s">
        <v>698</v>
      </c>
      <c r="S58" s="952"/>
      <c r="T58" s="837" t="s">
        <v>2053</v>
      </c>
      <c r="U58" s="837" t="s">
        <v>2053</v>
      </c>
      <c r="V58" s="837" t="s">
        <v>2053</v>
      </c>
      <c r="W58" s="837" t="s">
        <v>2053</v>
      </c>
      <c r="X58" s="837"/>
      <c r="Y58" s="995"/>
      <c r="Z58" s="840"/>
      <c r="AA58" s="843"/>
      <c r="AB58" s="840"/>
      <c r="AC58" s="840"/>
      <c r="AD58" s="840"/>
    </row>
    <row customHeight="1" ht="36">
      <c r="A59" s="839"/>
      <c r="B59" s="893">
        <v>42</v>
      </c>
      <c r="C59" s="837">
        <v>3</v>
      </c>
      <c r="D59" s="962" t="s">
        <v>2038</v>
      </c>
      <c r="E59" s="837" t="s">
        <v>2038</v>
      </c>
      <c r="F59" s="837" t="s">
        <v>2038</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113</v>
      </c>
      <c r="Q59" s="952" t="s">
        <v>113</v>
      </c>
      <c r="R59" s="952" t="s">
        <v>113</v>
      </c>
      <c r="S59" s="952"/>
      <c r="T59" s="837"/>
      <c r="U59" s="837" t="s">
        <v>2054</v>
      </c>
      <c r="V59" s="837" t="s">
        <v>2055</v>
      </c>
      <c r="W59" s="837" t="s">
        <v>2056</v>
      </c>
      <c r="X59" s="837"/>
      <c r="Y59" s="995"/>
      <c r="Z59" s="840"/>
      <c r="AA59" s="843"/>
      <c r="AB59" s="840"/>
      <c r="AC59" s="840"/>
      <c r="AD59" s="840"/>
    </row>
    <row customHeight="1" ht="81">
      <c r="A60" s="839"/>
      <c r="B60" s="893">
        <v>43</v>
      </c>
      <c r="C60" s="837" t="s">
        <v>2057</v>
      </c>
      <c r="D60" s="962" t="s">
        <v>2057</v>
      </c>
      <c r="E60" s="837" t="s">
        <v>2057</v>
      </c>
      <c r="F60" s="837" t="s">
        <v>2057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667</v>
      </c>
      <c r="U60" s="837" t="s">
        <v>667</v>
      </c>
      <c r="V60" s="837" t="s">
        <v>667</v>
      </c>
      <c r="W60" s="837" t="s">
        <v>667</v>
      </c>
      <c r="X60" s="837"/>
      <c r="Y60" s="995"/>
      <c r="Z60" s="840" t="s">
        <v>2058</v>
      </c>
      <c r="AA60" s="843" t="s">
        <v>2059</v>
      </c>
      <c r="AB60" s="840" t="s">
        <v>2060</v>
      </c>
      <c r="AC60" s="840" t="s">
        <v>2059</v>
      </c>
      <c r="AD60" s="840"/>
    </row>
    <row customHeight="1" ht="9">
      <c r="A61" s="839"/>
      <c r="B61" s="893">
        <v>44</v>
      </c>
      <c r="C61" s="837"/>
      <c r="D61" s="962" t="s">
        <v>2061</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90</v>
      </c>
      <c r="Q61" s="952"/>
      <c r="R61" s="952"/>
      <c r="S61" s="952"/>
      <c r="T61" s="837"/>
      <c r="U61" s="837" t="s">
        <v>2062</v>
      </c>
      <c r="V61" s="837"/>
      <c r="W61" s="837"/>
      <c r="X61" s="837"/>
      <c r="Y61" s="995"/>
      <c r="Z61" s="840"/>
      <c r="AA61" s="843"/>
      <c r="AB61" s="840"/>
      <c r="AC61" s="840"/>
      <c r="AD61" s="840"/>
    </row>
    <row customHeight="1" ht="9">
      <c r="A62" s="839"/>
      <c r="B62" s="893">
        <v>45</v>
      </c>
      <c r="C62" s="837"/>
      <c r="D62" s="962" t="s">
        <v>2063</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114</v>
      </c>
      <c r="Q62" s="952"/>
      <c r="R62" s="952"/>
      <c r="S62" s="952"/>
      <c r="T62" s="837"/>
      <c r="U62" s="837" t="s">
        <v>2064</v>
      </c>
      <c r="V62" s="837"/>
      <c r="W62" s="837"/>
      <c r="X62" s="837"/>
      <c r="Y62" s="995"/>
      <c r="Z62" s="840"/>
      <c r="AA62" s="843"/>
      <c r="AB62" s="840"/>
      <c r="AC62" s="840"/>
      <c r="AD62" s="840"/>
    </row>
    <row customHeight="1" ht="18">
      <c r="A63" s="839"/>
      <c r="B63" s="893">
        <v>46</v>
      </c>
      <c r="C63" s="837"/>
      <c r="D63" s="962" t="s">
        <v>2065</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150</v>
      </c>
      <c r="Q63" s="952"/>
      <c r="R63" s="952"/>
      <c r="S63" s="952"/>
      <c r="T63" s="837"/>
      <c r="U63" s="837" t="s">
        <v>2066</v>
      </c>
      <c r="V63" s="837"/>
      <c r="W63" s="837"/>
      <c r="X63" s="837"/>
      <c r="Y63" s="995"/>
      <c r="Z63" s="840"/>
      <c r="AA63" s="843"/>
      <c r="AB63" s="840"/>
      <c r="AC63" s="840"/>
      <c r="AD63" s="840"/>
    </row>
    <row customHeight="1" ht="18">
      <c r="A64" s="839"/>
      <c r="B64" s="893">
        <v>47</v>
      </c>
      <c r="C64" s="837"/>
      <c r="D64" s="962" t="s">
        <v>2067</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151</v>
      </c>
      <c r="Q64" s="952"/>
      <c r="R64" s="952"/>
      <c r="S64" s="952"/>
      <c r="T64" s="837"/>
      <c r="U64" s="837" t="s">
        <v>2068</v>
      </c>
      <c r="V64" s="837"/>
      <c r="W64" s="837"/>
      <c r="X64" s="837"/>
      <c r="Y64" s="995"/>
      <c r="Z64" s="840"/>
      <c r="AA64" s="843" t="s">
        <v>2069</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1979</v>
      </c>
      <c r="Q65" s="952"/>
      <c r="R65" s="952"/>
      <c r="S65" s="952"/>
      <c r="T65" s="837"/>
      <c r="U65" s="837" t="s">
        <v>2070</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1983</v>
      </c>
      <c r="Q66" s="952"/>
      <c r="R66" s="952"/>
      <c r="S66" s="952"/>
      <c r="T66" s="837"/>
      <c r="U66" s="837" t="s">
        <v>2071</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2072</v>
      </c>
      <c r="Q67" s="952"/>
      <c r="R67" s="952"/>
      <c r="S67" s="952"/>
      <c r="T67" s="837"/>
      <c r="U67" s="837" t="s">
        <v>2073</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2074</v>
      </c>
      <c r="Q68" s="952"/>
      <c r="R68" s="952"/>
      <c r="S68" s="952"/>
      <c r="T68" s="837"/>
      <c r="U68" s="837" t="s">
        <v>2075</v>
      </c>
      <c r="V68" s="837"/>
      <c r="W68" s="837"/>
      <c r="X68" s="837"/>
      <c r="Y68" s="995"/>
      <c r="Z68" s="840"/>
      <c r="AA68" s="843"/>
      <c r="AB68" s="840"/>
      <c r="AC68" s="840"/>
      <c r="AD68" s="840"/>
    </row>
    <row customHeight="1" ht="9">
      <c r="A69" s="839"/>
      <c r="B69" s="893">
        <v>52</v>
      </c>
      <c r="C69" s="837"/>
      <c r="D69" s="962" t="s">
        <v>2076</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152</v>
      </c>
      <c r="Q69" s="952"/>
      <c r="R69" s="952"/>
      <c r="S69" s="952"/>
      <c r="T69" s="837"/>
      <c r="U69" s="837" t="s">
        <v>2077</v>
      </c>
      <c r="V69" s="837"/>
      <c r="W69" s="837"/>
      <c r="X69" s="837"/>
      <c r="Y69" s="995"/>
      <c r="Z69" s="840"/>
      <c r="AA69" s="843"/>
      <c r="AB69" s="840"/>
      <c r="AC69" s="840"/>
      <c r="AD69" s="840"/>
    </row>
    <row customHeight="1" ht="27">
      <c r="A70" s="839"/>
      <c r="B70" s="893">
        <v>53</v>
      </c>
      <c r="C70" s="837"/>
      <c r="D70" s="962"/>
      <c r="E70" s="837" t="s">
        <v>2061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2078</v>
      </c>
      <c r="W70" s="837"/>
      <c r="X70" s="837"/>
      <c r="Y70" s="995"/>
      <c r="Z70" s="840"/>
      <c r="AA70" s="843"/>
      <c r="AB70" s="840"/>
      <c r="AC70" s="840"/>
      <c r="AD70" s="840"/>
    </row>
    <row customHeight="1" ht="36">
      <c r="A71" s="839"/>
      <c r="B71" s="893">
        <v>54</v>
      </c>
      <c r="C71" s="837"/>
      <c r="D71" s="962"/>
      <c r="E71" s="837" t="s">
        <v>2063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114</v>
      </c>
      <c r="R71" s="952"/>
      <c r="S71" s="952"/>
      <c r="T71" s="837"/>
      <c r="U71" s="837"/>
      <c r="V71" s="837" t="s">
        <v>2079</v>
      </c>
      <c r="W71" s="837"/>
      <c r="X71" s="837"/>
      <c r="Y71" s="995"/>
      <c r="Z71" s="840"/>
      <c r="AA71" s="843"/>
      <c r="AB71" s="840"/>
      <c r="AC71" s="840"/>
      <c r="AD71" s="840"/>
    </row>
    <row customHeight="1" ht="27">
      <c r="A72" s="839"/>
      <c r="B72" s="893">
        <v>55</v>
      </c>
      <c r="C72" s="837"/>
      <c r="D72" s="962"/>
      <c r="E72" s="837" t="s">
        <v>2065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150</v>
      </c>
      <c r="R72" s="952"/>
      <c r="S72" s="952"/>
      <c r="T72" s="837"/>
      <c r="U72" s="837"/>
      <c r="V72" s="837" t="s">
        <v>2080</v>
      </c>
      <c r="W72" s="837"/>
      <c r="X72" s="837"/>
      <c r="Y72" s="995"/>
      <c r="Z72" s="840"/>
      <c r="AA72" s="843"/>
      <c r="AB72" s="840"/>
      <c r="AC72" s="840"/>
      <c r="AD72" s="840"/>
    </row>
    <row customHeight="1" ht="36">
      <c r="A73" s="839"/>
      <c r="B73" s="893">
        <v>56</v>
      </c>
      <c r="C73" s="837"/>
      <c r="D73" s="962"/>
      <c r="E73" s="837" t="s">
        <v>2067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151</v>
      </c>
      <c r="R73" s="952"/>
      <c r="S73" s="952"/>
      <c r="T73" s="837"/>
      <c r="U73" s="837"/>
      <c r="V73" s="837" t="s">
        <v>2081</v>
      </c>
      <c r="W73" s="837"/>
      <c r="X73" s="837"/>
      <c r="Y73" s="995"/>
      <c r="Z73" s="840"/>
      <c r="AA73" s="843"/>
      <c r="AB73" s="840"/>
      <c r="AC73" s="840"/>
      <c r="AD73" s="840"/>
    </row>
    <row customHeight="1" ht="18">
      <c r="A74" s="839"/>
      <c r="B74" s="893">
        <v>57</v>
      </c>
      <c r="C74" s="837"/>
      <c r="D74" s="962"/>
      <c r="E74" s="837" t="s">
        <v>2076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152</v>
      </c>
      <c r="R74" s="952"/>
      <c r="S74" s="952"/>
      <c r="T74" s="837"/>
      <c r="U74" s="837"/>
      <c r="V74" s="837" t="s">
        <v>2082</v>
      </c>
      <c r="W74" s="837"/>
      <c r="X74" s="837"/>
      <c r="Y74" s="995"/>
      <c r="Z74" s="840"/>
      <c r="AA74" s="843"/>
      <c r="AB74" s="840"/>
      <c r="AC74" s="840"/>
      <c r="AD74" s="840"/>
    </row>
    <row customHeight="1" ht="18">
      <c r="A75" s="839"/>
      <c r="B75" s="893">
        <v>58</v>
      </c>
      <c r="C75" s="837"/>
      <c r="D75" s="962"/>
      <c r="E75" s="837"/>
      <c r="F75" s="837" t="s">
        <v>2061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2083</v>
      </c>
      <c r="X75" s="837"/>
      <c r="Y75" s="995"/>
      <c r="Z75" s="840"/>
      <c r="AA75" s="843"/>
      <c r="AB75" s="840"/>
      <c r="AC75" s="840"/>
      <c r="AD75" s="840"/>
    </row>
    <row customHeight="1" ht="36">
      <c r="A76" s="839"/>
      <c r="B76" s="893">
        <v>59</v>
      </c>
      <c r="C76" s="837"/>
      <c r="D76" s="962"/>
      <c r="E76" s="837"/>
      <c r="F76" s="837" t="s">
        <v>2063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114</v>
      </c>
      <c r="S76" s="952"/>
      <c r="T76" s="837"/>
      <c r="U76" s="837"/>
      <c r="V76" s="837"/>
      <c r="W76" s="837" t="s">
        <v>2084</v>
      </c>
      <c r="X76" s="837"/>
      <c r="Y76" s="995"/>
      <c r="Z76" s="840"/>
      <c r="AA76" s="843"/>
      <c r="AB76" s="840"/>
      <c r="AC76" s="840"/>
      <c r="AD76" s="840"/>
    </row>
    <row customHeight="1" ht="18">
      <c r="A77" s="839"/>
      <c r="B77" s="893">
        <v>60</v>
      </c>
      <c r="C77" s="837"/>
      <c r="D77" s="962"/>
      <c r="E77" s="837"/>
      <c r="F77" s="837" t="s">
        <v>2065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150</v>
      </c>
      <c r="S77" s="952"/>
      <c r="T77" s="837"/>
      <c r="U77" s="837"/>
      <c r="V77" s="837"/>
      <c r="W77" s="837" t="s">
        <v>2085</v>
      </c>
      <c r="X77" s="837"/>
      <c r="Y77" s="995"/>
      <c r="Z77" s="840"/>
      <c r="AA77" s="843"/>
      <c r="AB77" s="840"/>
      <c r="AC77" s="840"/>
      <c r="AD77" s="840"/>
    </row>
    <row customHeight="1" ht="72">
      <c r="A78" s="839"/>
      <c r="B78" s="893">
        <v>61</v>
      </c>
      <c r="C78" s="837" t="s">
        <v>2061</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2086</v>
      </c>
      <c r="U78" s="837"/>
      <c r="V78" s="837"/>
      <c r="W78" s="837"/>
      <c r="X78" s="837"/>
      <c r="Y78" s="995"/>
      <c r="Z78" s="840" t="s">
        <v>2087</v>
      </c>
      <c r="AA78" s="843"/>
      <c r="AB78" s="840"/>
      <c r="AC78" s="840"/>
      <c r="AD78" s="840"/>
    </row>
    <row customHeight="1" ht="36">
      <c r="A79" s="839"/>
      <c r="B79" s="893">
        <v>62</v>
      </c>
      <c r="C79" s="837" t="s">
        <v>2063</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114</v>
      </c>
      <c r="P79" s="952"/>
      <c r="Q79" s="952"/>
      <c r="R79" s="952"/>
      <c r="S79" s="952"/>
      <c r="T79" s="837" t="s">
        <v>2088</v>
      </c>
      <c r="U79" s="837"/>
      <c r="V79" s="837"/>
      <c r="W79" s="837"/>
      <c r="X79" s="837"/>
      <c r="Y79" s="995"/>
      <c r="Z79" s="840" t="s">
        <v>2089</v>
      </c>
      <c r="AA79" s="843"/>
      <c r="AB79" s="840"/>
      <c r="AC79" s="840"/>
      <c r="AD79" s="840"/>
    </row>
    <row customHeight="1" ht="45">
      <c r="A80" s="839"/>
      <c r="B80" s="893">
        <v>63</v>
      </c>
      <c r="C80" s="837" t="s">
        <v>2065</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150</v>
      </c>
      <c r="P80" s="952"/>
      <c r="Q80" s="952"/>
      <c r="R80" s="952"/>
      <c r="S80" s="952"/>
      <c r="T80" s="837" t="s">
        <v>2090</v>
      </c>
      <c r="U80" s="837"/>
      <c r="V80" s="837"/>
      <c r="W80" s="837"/>
      <c r="X80" s="837"/>
      <c r="Y80" s="995"/>
      <c r="Z80" s="840" t="s">
        <v>2091</v>
      </c>
      <c r="AA80" s="843"/>
      <c r="AB80" s="840"/>
      <c r="AC80" s="840"/>
      <c r="AD80" s="840"/>
    </row>
    <row customHeight="1" ht="36">
      <c r="A81" s="839"/>
      <c r="B81" s="893">
        <v>64</v>
      </c>
      <c r="C81" s="837" t="s">
        <v>2067</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1970</v>
      </c>
      <c r="P81" s="952"/>
      <c r="Q81" s="952"/>
      <c r="R81" s="952"/>
      <c r="S81" s="952"/>
      <c r="T81" s="837" t="s">
        <v>2092</v>
      </c>
      <c r="U81" s="837"/>
      <c r="V81" s="837"/>
      <c r="W81" s="837"/>
      <c r="X81" s="837"/>
      <c r="Y81" s="995"/>
      <c r="Z81" s="840" t="s">
        <v>2093</v>
      </c>
      <c r="AA81" s="843"/>
      <c r="AB81" s="840"/>
      <c r="AC81" s="840"/>
      <c r="AD81" s="840"/>
    </row>
    <row customHeight="1" ht="90">
      <c r="A82" s="839"/>
      <c r="B82" s="893">
        <v>65</v>
      </c>
      <c r="C82" s="837" t="s">
        <v>2076</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151</v>
      </c>
      <c r="P82" s="952"/>
      <c r="Q82" s="952"/>
      <c r="R82" s="952"/>
      <c r="S82" s="952"/>
      <c r="T82" s="837" t="s">
        <v>2094</v>
      </c>
      <c r="U82" s="837"/>
      <c r="V82" s="837"/>
      <c r="W82" s="837"/>
      <c r="X82" s="837"/>
      <c r="Y82" s="995"/>
      <c r="Z82" s="840" t="s">
        <v>2095</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1979</v>
      </c>
      <c r="P83" s="952"/>
      <c r="Q83" s="952"/>
      <c r="R83" s="952"/>
      <c r="S83" s="952"/>
      <c r="T83" s="837" t="s">
        <v>2096</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2097</v>
      </c>
      <c r="P84" s="952"/>
      <c r="Q84" s="952"/>
      <c r="R84" s="952"/>
      <c r="S84" s="952"/>
      <c r="T84" s="837" t="s">
        <v>2098</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1983</v>
      </c>
      <c r="P85" s="952"/>
      <c r="Q85" s="952"/>
      <c r="R85" s="952"/>
      <c r="S85" s="952"/>
      <c r="T85" s="837" t="s">
        <v>2099</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2100</v>
      </c>
      <c r="P86" s="952"/>
      <c r="Q86" s="952"/>
      <c r="R86" s="952"/>
      <c r="S86" s="952"/>
      <c r="T86" s="837" t="s">
        <v>2101</v>
      </c>
      <c r="U86" s="837"/>
      <c r="V86" s="837"/>
      <c r="W86" s="837"/>
      <c r="X86" s="837"/>
      <c r="Y86" s="995"/>
      <c r="Z86" s="840"/>
      <c r="AA86" s="843"/>
      <c r="AB86" s="840"/>
      <c r="AC86" s="840"/>
      <c r="AD86" s="840"/>
    </row>
    <row customHeight="1" ht="36">
      <c r="A87" s="839"/>
      <c r="B87" s="893">
        <v>70</v>
      </c>
      <c r="C87" s="837" t="s">
        <v>2102</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152</v>
      </c>
      <c r="P87" s="952"/>
      <c r="Q87" s="952"/>
      <c r="R87" s="952"/>
      <c r="S87" s="952"/>
      <c r="T87" s="837" t="s">
        <v>2103</v>
      </c>
      <c r="U87" s="837"/>
      <c r="V87" s="837"/>
      <c r="W87" s="837"/>
      <c r="X87" s="837"/>
      <c r="Y87" s="995"/>
      <c r="Z87" s="840"/>
      <c r="AA87" s="843"/>
      <c r="AB87" s="840"/>
      <c r="AC87" s="840"/>
      <c r="AD87" s="840"/>
    </row>
    <row customHeight="1" ht="18">
      <c r="A88" s="839"/>
      <c r="B88" s="893">
        <v>71</v>
      </c>
      <c r="C88" s="837" t="s">
        <v>2104</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153</v>
      </c>
      <c r="P88" s="952"/>
      <c r="Q88" s="952"/>
      <c r="R88" s="952"/>
      <c r="S88" s="952"/>
      <c r="T88" s="837" t="s">
        <v>2105</v>
      </c>
      <c r="U88" s="837"/>
      <c r="V88" s="837"/>
      <c r="W88" s="837"/>
      <c r="X88" s="837"/>
      <c r="Y88" s="995"/>
      <c r="Z88" s="840"/>
      <c r="AA88" s="843"/>
      <c r="AB88" s="840"/>
      <c r="AC88" s="840"/>
      <c r="AD88" s="840"/>
    </row>
    <row customHeight="1" ht="18">
      <c r="A89" s="839"/>
      <c r="B89" s="893">
        <v>72</v>
      </c>
      <c r="C89" s="837" t="s">
        <v>2106</v>
      </c>
      <c r="D89" s="962" t="s">
        <v>2102</v>
      </c>
      <c r="E89" s="837" t="s">
        <v>2102</v>
      </c>
      <c r="F89" s="837" t="s">
        <v>2067</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154</v>
      </c>
      <c r="P89" s="952" t="s">
        <v>153</v>
      </c>
      <c r="Q89" s="952" t="s">
        <v>153</v>
      </c>
      <c r="R89" s="952" t="s">
        <v>151</v>
      </c>
      <c r="S89" s="952"/>
      <c r="T89" s="837" t="s">
        <v>2107</v>
      </c>
      <c r="U89" s="837" t="s">
        <v>2107</v>
      </c>
      <c r="V89" s="837" t="s">
        <v>2107</v>
      </c>
      <c r="W89" s="837" t="s">
        <v>2107</v>
      </c>
      <c r="X89" s="837"/>
      <c r="Y89" s="995"/>
      <c r="Z89" s="840"/>
      <c r="AA89" s="843"/>
      <c r="AB89" s="840"/>
      <c r="AC89" s="840"/>
      <c r="AD89" s="840"/>
    </row>
    <row customHeight="1" ht="27">
      <c r="A90" s="839"/>
      <c r="B90" s="893">
        <v>73</v>
      </c>
      <c r="C90" s="837" t="s">
        <v>2108</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155</v>
      </c>
      <c r="P90" s="952"/>
      <c r="Q90" s="952"/>
      <c r="R90" s="952"/>
      <c r="S90" s="952"/>
      <c r="T90" s="837" t="s">
        <v>2109</v>
      </c>
      <c r="U90" s="837"/>
      <c r="V90" s="837"/>
      <c r="W90" s="837"/>
      <c r="X90" s="837"/>
      <c r="Y90" s="995"/>
      <c r="Z90" s="840"/>
      <c r="AA90" s="843"/>
      <c r="AB90" s="840"/>
      <c r="AC90" s="840"/>
      <c r="AD90" s="840"/>
    </row>
    <row customHeight="1" ht="18">
      <c r="A91" s="839"/>
      <c r="B91" s="893">
        <v>74</v>
      </c>
      <c r="C91" s="837"/>
      <c r="D91" s="962" t="s">
        <v>2104</v>
      </c>
      <c r="E91" s="837" t="s">
        <v>2104</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154</v>
      </c>
      <c r="Q91" s="952" t="s">
        <v>154</v>
      </c>
      <c r="R91" s="952"/>
      <c r="S91" s="952"/>
      <c r="T91" s="837"/>
      <c r="U91" s="837" t="s">
        <v>2110</v>
      </c>
      <c r="V91" s="837" t="s">
        <v>2110</v>
      </c>
      <c r="W91" s="837"/>
      <c r="X91" s="837"/>
      <c r="Y91" s="995"/>
      <c r="Z91" s="840"/>
      <c r="AA91" s="843"/>
      <c r="AB91" s="840"/>
      <c r="AC91" s="840"/>
      <c r="AD91" s="840"/>
    </row>
    <row customHeight="1" ht="27">
      <c r="A92" s="839"/>
      <c r="B92" s="893">
        <v>75</v>
      </c>
      <c r="C92" s="837"/>
      <c r="D92" s="962" t="s">
        <v>2106</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155</v>
      </c>
      <c r="Q92" s="952"/>
      <c r="R92" s="952"/>
      <c r="S92" s="952"/>
      <c r="T92" s="837"/>
      <c r="U92" s="837" t="s">
        <v>2111</v>
      </c>
      <c r="V92" s="837"/>
      <c r="W92" s="837"/>
      <c r="X92" s="837"/>
      <c r="Y92" s="995"/>
      <c r="Z92" s="840"/>
      <c r="AA92" s="843" t="s">
        <v>2112</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2011</v>
      </c>
      <c r="Q93" s="952"/>
      <c r="R93" s="952"/>
      <c r="S93" s="952"/>
      <c r="T93" s="837"/>
      <c r="U93" s="837" t="s">
        <v>2113</v>
      </c>
      <c r="V93" s="837"/>
      <c r="W93" s="837"/>
      <c r="X93" s="837"/>
      <c r="Y93" s="995"/>
      <c r="Z93" s="840"/>
      <c r="AA93" s="843" t="s">
        <v>2114</v>
      </c>
      <c r="AB93" s="840"/>
      <c r="AC93" s="840"/>
      <c r="AD93" s="840"/>
    </row>
    <row customHeight="1" ht="45">
      <c r="A94" s="839"/>
      <c r="B94" s="893">
        <v>77</v>
      </c>
      <c r="C94" s="837"/>
      <c r="D94" s="962" t="s">
        <v>2108</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1464</v>
      </c>
      <c r="Q94" s="952"/>
      <c r="R94" s="952"/>
      <c r="S94" s="952"/>
      <c r="T94" s="837"/>
      <c r="U94" s="837" t="s">
        <v>2115</v>
      </c>
      <c r="V94" s="837"/>
      <c r="W94" s="837"/>
      <c r="X94" s="837"/>
      <c r="Y94" s="995"/>
      <c r="Z94" s="840"/>
      <c r="AA94" s="843" t="s">
        <v>2116</v>
      </c>
      <c r="AB94" s="840"/>
      <c r="AC94" s="840"/>
      <c r="AD94" s="840"/>
    </row>
    <row customHeight="1" ht="99">
      <c r="A95" s="839"/>
      <c r="B95" s="893">
        <v>78</v>
      </c>
      <c r="C95" s="837" t="s">
        <v>2117</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1464</v>
      </c>
      <c r="P95" s="952"/>
      <c r="Q95" s="952"/>
      <c r="R95" s="952"/>
      <c r="S95" s="952"/>
      <c r="T95" s="837" t="s">
        <v>2118</v>
      </c>
      <c r="U95" s="837"/>
      <c r="V95" s="837"/>
      <c r="W95" s="837"/>
      <c r="X95" s="837"/>
      <c r="Y95" s="995"/>
      <c r="Z95" s="840"/>
      <c r="AA95" s="843"/>
      <c r="AB95" s="840"/>
      <c r="AC95" s="840"/>
      <c r="AD95" s="840"/>
    </row>
    <row customHeight="1" ht="99">
      <c r="A96" s="839"/>
      <c r="B96" s="893">
        <v>79</v>
      </c>
      <c r="C96" s="837" t="s">
        <v>1058</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1470</v>
      </c>
      <c r="P96" s="952"/>
      <c r="Q96" s="952"/>
      <c r="R96" s="952"/>
      <c r="S96" s="952"/>
      <c r="T96" s="837" t="s">
        <v>2119</v>
      </c>
      <c r="U96" s="837"/>
      <c r="V96" s="837"/>
      <c r="W96" s="837"/>
      <c r="X96" s="837"/>
      <c r="Y96" s="995"/>
      <c r="Z96" s="840" t="s">
        <v>2120</v>
      </c>
      <c r="AA96" s="843"/>
      <c r="AB96" s="840"/>
      <c r="AC96" s="840"/>
      <c r="AD96" s="840"/>
    </row>
    <row customHeight="1" ht="63">
      <c r="A97" s="839"/>
      <c r="B97" s="893">
        <v>80</v>
      </c>
      <c r="C97" s="837" t="s">
        <v>2121</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1481</v>
      </c>
      <c r="P97" s="952"/>
      <c r="Q97" s="952"/>
      <c r="R97" s="952"/>
      <c r="S97" s="952"/>
      <c r="T97" s="837" t="s">
        <v>2122</v>
      </c>
      <c r="U97" s="837"/>
      <c r="V97" s="837"/>
      <c r="W97" s="837"/>
      <c r="X97" s="837"/>
      <c r="Y97" s="995"/>
      <c r="Z97" s="840" t="s">
        <v>2123</v>
      </c>
      <c r="AA97" s="843"/>
      <c r="AB97" s="840"/>
      <c r="AC97" s="840"/>
      <c r="AD97" s="840"/>
    </row>
    <row customHeight="1" ht="63">
      <c r="A98" s="839"/>
      <c r="B98" s="893">
        <v>81</v>
      </c>
      <c r="C98" s="837" t="s">
        <v>2124</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1495</v>
      </c>
      <c r="P98" s="952"/>
      <c r="Q98" s="952"/>
      <c r="R98" s="952"/>
      <c r="S98" s="952"/>
      <c r="T98" s="837" t="s">
        <v>2125</v>
      </c>
      <c r="U98" s="837"/>
      <c r="V98" s="837"/>
      <c r="W98" s="837"/>
      <c r="X98" s="837"/>
      <c r="Y98" s="995"/>
      <c r="Z98" s="840" t="s">
        <v>2123</v>
      </c>
      <c r="AA98" s="843"/>
      <c r="AB98" s="840"/>
      <c r="AC98" s="840"/>
      <c r="AD98" s="840"/>
    </row>
    <row customHeight="1" ht="90">
      <c r="A99" s="839"/>
      <c r="B99" s="893">
        <v>82</v>
      </c>
      <c r="C99" s="837" t="s">
        <v>2126</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1507</v>
      </c>
      <c r="P99" s="952"/>
      <c r="Q99" s="952"/>
      <c r="R99" s="952"/>
      <c r="S99" s="952"/>
      <c r="T99" s="837" t="s">
        <v>2127</v>
      </c>
      <c r="U99" s="837"/>
      <c r="V99" s="837"/>
      <c r="W99" s="837"/>
      <c r="X99" s="837"/>
      <c r="Y99" s="995"/>
      <c r="Z99" s="840" t="s">
        <v>791</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2128</v>
      </c>
      <c r="P100" s="952"/>
      <c r="Q100" s="952"/>
      <c r="R100" s="952"/>
      <c r="S100" s="952"/>
      <c r="T100" s="837" t="s">
        <v>2129</v>
      </c>
      <c r="U100" s="837"/>
      <c r="V100" s="837"/>
      <c r="W100" s="837"/>
      <c r="X100" s="837"/>
      <c r="Y100" s="995"/>
      <c r="Z100" s="840" t="s">
        <v>791</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2130</v>
      </c>
      <c r="P101" s="952"/>
      <c r="Q101" s="952"/>
      <c r="R101" s="952"/>
      <c r="S101" s="952"/>
      <c r="T101" s="837" t="s">
        <v>2131</v>
      </c>
      <c r="U101" s="837"/>
      <c r="V101" s="837"/>
      <c r="W101" s="837"/>
      <c r="X101" s="837"/>
      <c r="Y101" s="995"/>
      <c r="Z101" s="840" t="s">
        <v>791</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2132</v>
      </c>
      <c r="D148" s="837" t="s">
        <v>1562</v>
      </c>
      <c r="E148" s="837" t="s">
        <v>1660</v>
      </c>
      <c r="F148" s="837" t="s">
        <v>2133</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2134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2135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80195-2B14-48DE-00D9-9F55D6B240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МУП "Водоканал а. Бесленей"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Главное управление Карачаево-Черкесской Республики по тарифам и ценам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416</v>
      </c>
      <c r="N9" s="284"/>
      <c r="O9" s="2082" t="str">
        <f>IF(TITLE_DATE_CHANGE_PERIOD="",IF(TITLE_DATE_PR="","",TITLE_DATE_PR),TITLE_DATE_CHANGE_PERIOD)</f>
        <v>45231.48055555556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417</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www.tarif.net</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85</v>
      </c>
      <c r="M15" s="2044" t="s">
        <v>421</v>
      </c>
      <c r="N15" s="281"/>
      <c r="O15" s="2108" t="s">
        <v>2137</v>
      </c>
      <c r="P15" s="2109"/>
      <c r="Q15" s="2109"/>
      <c r="R15" s="2109"/>
      <c r="S15" s="2109"/>
      <c r="T15" s="2109"/>
      <c r="U15" s="2110"/>
      <c r="V15" s="2111" t="s">
        <v>423</v>
      </c>
      <c r="W15" s="2114" t="s">
        <v>1055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387" t="s">
        <v>136</v>
      </c>
      <c r="B17" s="1387" t="s">
        <v>137</v>
      </c>
      <c r="C17" s="1387" t="s">
        <v>138</v>
      </c>
      <c r="D17" s="1387" t="s">
        <v>139</v>
      </c>
      <c r="E17" s="1387"/>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387"/>
      <c r="B18" s="1387"/>
      <c r="C18" s="1387"/>
      <c r="D18" s="1387"/>
      <c r="E18" s="1387"/>
      <c r="F18" s="1379"/>
      <c r="G18" s="1379"/>
      <c r="H18" s="1379"/>
      <c r="I18" s="1251"/>
      <c r="J18" s="1252"/>
      <c r="K18" s="1267">
        <v>1</v>
      </c>
      <c r="L18" s="1294" t="s">
        <v>112</v>
      </c>
      <c r="M18" s="1268" t="s">
        <v>100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170</v>
      </c>
      <c r="B19" s="1380" t="s">
        <v>171</v>
      </c>
      <c r="C19" s="1380" t="s">
        <v>172</v>
      </c>
      <c r="D19" s="1380" t="s">
        <v>173</v>
      </c>
      <c r="E19" s="1380"/>
      <c r="F19" s="1382"/>
      <c r="G19" s="1382"/>
      <c r="H19" s="1382"/>
      <c r="I19" s="349"/>
      <c r="J19" s="348"/>
      <c r="K19" s="343"/>
      <c r="L19" s="1310">
        <f>INDEX(PT_DIFFERENTIATION_NUM_NTAR,MATCH(A19,PT_DIFFERENTIATION_NTAR_ID,0))</f>
        <v>0</v>
      </c>
      <c r="M19" s="278" t="s">
        <v>125</v>
      </c>
      <c r="N19" s="280"/>
      <c r="O19" s="2416" t="str">
        <f>INDEX(PT_DIFFERENTIATION_NTAR,MATCH(A19,PT_DIFFERENTIATION_NTAR_ID,0))</f>
        <v/>
      </c>
      <c r="P19" s="2416"/>
      <c r="Q19" s="2416"/>
      <c r="R19" s="2416"/>
      <c r="S19" s="2416"/>
      <c r="T19" s="2416"/>
      <c r="U19" s="2416"/>
      <c r="V19" s="2416"/>
      <c r="W19" s="2416"/>
      <c r="X19" s="1273" t="s">
        <v>391</v>
      </c>
      <c r="Z19" s="496"/>
      <c r="AA19" s="496" t="str">
        <f>IF(M19="","",M19)</f>
        <v>Наименование тарифа</v>
      </c>
      <c r="AB19" s="496"/>
      <c r="AC19" s="496"/>
    </row>
    <row customHeight="1" ht="21">
      <c r="A20" s="1380" t="s">
        <v>170</v>
      </c>
      <c r="B20" s="1380" t="s">
        <v>171</v>
      </c>
      <c r="C20" s="1380" t="s">
        <v>172</v>
      </c>
      <c r="D20" s="1380" t="s">
        <v>173</v>
      </c>
      <c r="E20" s="1380"/>
      <c r="F20" s="1382"/>
      <c r="G20" s="1382"/>
      <c r="H20" s="1382"/>
      <c r="I20" s="1307"/>
      <c r="J20" s="340"/>
      <c r="K20" s="341"/>
      <c r="L20" s="1310" t="str">
        <f>INDEX(PT_DIFFERENTIATION_NUM_TER,MATCH(B19,PT_DIFFERENTIATION_TER_ID,0))</f>
        <v>.</v>
      </c>
      <c r="M20" s="290" t="s">
        <v>392</v>
      </c>
      <c r="N20" s="280"/>
      <c r="O20" s="2416" t="str">
        <f>INDEX(PT_DIFFERENTIATION_TER,MATCH(B19,PT_DIFFERENTIATION_TER_ID,0))</f>
        <v/>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380" t="s">
        <v>170</v>
      </c>
      <c r="B21" s="1380" t="s">
        <v>171</v>
      </c>
      <c r="C21" s="1380" t="s">
        <v>172</v>
      </c>
      <c r="D21" s="1380" t="s">
        <v>173</v>
      </c>
      <c r="E21" s="1380"/>
      <c r="F21" s="1382"/>
      <c r="G21" s="1382"/>
      <c r="H21" s="1382"/>
      <c r="I21" s="342"/>
      <c r="J21" s="340"/>
      <c r="K21" s="341"/>
      <c r="L21" s="1310" t="str">
        <f>INDEX(PT_DIFFERENTIATION_NUM_CS,MATCH(C19,PT_DIFFERENTIATION_CS_ID,0))</f>
        <v>..</v>
      </c>
      <c r="M21" s="291" t="s">
        <v>394</v>
      </c>
      <c r="N21" s="280"/>
      <c r="O21" s="2416" t="str">
        <f>INDEX(PT_DIFFERENTIATION_CS,MATCH(C19,PT_DIFFERENTIATION_CS_ID,0))</f>
        <v/>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380" t="s">
        <v>170</v>
      </c>
      <c r="B22" s="1380" t="s">
        <v>171</v>
      </c>
      <c r="C22" s="1380" t="s">
        <v>172</v>
      </c>
      <c r="D22" s="1380" t="s">
        <v>173</v>
      </c>
      <c r="E22" s="1380"/>
      <c r="F22" s="1382"/>
      <c r="G22" s="1382"/>
      <c r="H22" s="1382"/>
      <c r="I22" s="342"/>
      <c r="J22" s="340"/>
      <c r="K22" s="341"/>
      <c r="L22" s="1310" t="str">
        <f>INDEX(PT_DIFFERENTIATION_NUM_IST_TE,MATCH(D19,PT_DIFFERENTIATION_IST_TE_ID,0))</f>
        <v>...</v>
      </c>
      <c r="M22" s="292" t="s">
        <v>396</v>
      </c>
      <c r="N22" s="280"/>
      <c r="O22" s="2416" t="str">
        <f>INDEX(PT_DIFFERENTIATION_IST_TE,MATCH(D19,PT_DIFFERENTIATION_IST_TE_ID,0))</f>
        <v/>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380" t="s">
        <v>170</v>
      </c>
      <c r="B23" s="1380" t="s">
        <v>171</v>
      </c>
      <c r="C23" s="1380" t="s">
        <v>172</v>
      </c>
      <c r="D23" s="1380" t="s">
        <v>173</v>
      </c>
      <c r="E23" s="1380"/>
      <c r="F23" s="2417" t="str">
        <f>L22&amp;".1"</f>
        <v>....1</v>
      </c>
      <c r="I23" s="2093">
        <v>1</v>
      </c>
      <c r="J23" s="1308"/>
      <c r="K23" s="344"/>
      <c r="L23" s="1310" t="str">
        <f>$F$23</f>
        <v>....1</v>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170</v>
      </c>
      <c r="B24" s="1380" t="s">
        <v>171</v>
      </c>
      <c r="C24" s="1380" t="s">
        <v>172</v>
      </c>
      <c r="D24" s="1380" t="s">
        <v>173</v>
      </c>
      <c r="E24" s="1380"/>
      <c r="F24" s="2417"/>
      <c r="G24" s="2064" t="str">
        <f>F23&amp;".1"</f>
        <v>....1.1</v>
      </c>
      <c r="I24" s="2093"/>
      <c r="J24" s="2093">
        <v>1</v>
      </c>
      <c r="K24" s="345"/>
      <c r="L24" s="1310" t="str">
        <f>$G$24</f>
        <v>....1.1</v>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380" t="s">
        <v>170</v>
      </c>
      <c r="B25" s="1380" t="s">
        <v>171</v>
      </c>
      <c r="C25" s="1380" t="s">
        <v>172</v>
      </c>
      <c r="D25" s="1380" t="s">
        <v>173</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405</v>
      </c>
      <c r="Y25" s="507">
        <f>STRCHECKDATE(O26:W26)</f>
      </c>
      <c r="Z25" s="496"/>
      <c r="AA25" s="496" t="str">
        <f>IF(M25="","",M25)</f>
        <v/>
      </c>
      <c r="AB25" s="496"/>
      <c r="AC25" s="496"/>
    </row>
    <row customHeight="1" ht="11.25">
      <c r="A26" s="1380" t="s">
        <v>170</v>
      </c>
      <c r="B26" s="1380" t="s">
        <v>171</v>
      </c>
      <c r="C26" s="1380" t="s">
        <v>172</v>
      </c>
      <c r="D26" s="1380" t="s">
        <v>173</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170</v>
      </c>
      <c r="B27" s="1380" t="s">
        <v>171</v>
      </c>
      <c r="C27" s="1380" t="s">
        <v>172</v>
      </c>
      <c r="D27" s="1380" t="s">
        <v>173</v>
      </c>
      <c r="E27" s="1380"/>
      <c r="F27" s="2417"/>
      <c r="G27" s="2064"/>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170</v>
      </c>
      <c r="B28" s="1380" t="s">
        <v>171</v>
      </c>
      <c r="C28" s="1380" t="s">
        <v>172</v>
      </c>
      <c r="D28" s="1380" t="s">
        <v>173</v>
      </c>
      <c r="E28" s="1380"/>
      <c r="F28" s="2417"/>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170</v>
      </c>
      <c r="B29" s="1380" t="s">
        <v>171</v>
      </c>
      <c r="C29" s="1380" t="s">
        <v>172</v>
      </c>
      <c r="D29" s="1380" t="s">
        <v>173</v>
      </c>
      <c r="E29" s="1380"/>
      <c r="F29" s="1382"/>
      <c r="G29" s="1382"/>
      <c r="H29" s="533"/>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170</v>
      </c>
      <c r="B30" s="1380" t="s">
        <v>171</v>
      </c>
      <c r="C30" s="1380" t="s">
        <v>172</v>
      </c>
      <c r="D30" s="1380"/>
      <c r="E30" s="1380" t="s">
        <v>574</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170</v>
      </c>
      <c r="B31" s="1380" t="s">
        <v>171</v>
      </c>
      <c r="C31" s="1380"/>
      <c r="D31" s="1380"/>
      <c r="E31" s="1380" t="s">
        <v>2138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2139</v>
      </c>
      <c r="B32" s="1380"/>
      <c r="C32" s="1380"/>
      <c r="D32" s="1380"/>
      <c r="E32" s="1380" t="s">
        <v>107</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706</v>
      </c>
      <c r="M35" s="2088" t="s">
        <v>2140</v>
      </c>
      <c r="N35" s="2088"/>
      <c r="O35" s="2088"/>
      <c r="P35" s="2088"/>
      <c r="Q35" s="2088"/>
      <c r="R35" s="2088"/>
      <c r="S35" s="2088"/>
      <c r="T35" s="2088"/>
      <c r="U35" s="2088"/>
      <c r="V35" s="2088"/>
      <c r="W35" s="2088"/>
      <c r="X35" s="2088"/>
    </row>
    <row customHeight="1" ht="104.25">
      <c r="H36" s="533"/>
      <c r="I36" s="1320"/>
      <c r="M36" s="2088" t="s">
        <v>2141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8DAE5-B651-F6B9-1AFC-A31226C1EE9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МУП "Водоканал а. Бесленей"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Главное управление Карачаево-Черкесской Республики по тарифам и ценам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416</v>
      </c>
      <c r="N9" s="284"/>
      <c r="O9" s="2082" t="str">
        <f>IF(TITLE_DATE_CHANGE_PERIOD="",IF(TITLE_DATE_PR="","",TITLE_DATE_PR),TITLE_DATE_CHANGE_PERIOD)</f>
        <v>45231.48055555556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417</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www.tarif.net</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85</v>
      </c>
      <c r="M15" s="2044" t="s">
        <v>421</v>
      </c>
      <c r="N15" s="281"/>
      <c r="O15" s="2108" t="s">
        <v>2137</v>
      </c>
      <c r="P15" s="2109"/>
      <c r="Q15" s="2109"/>
      <c r="R15" s="2109"/>
      <c r="S15" s="2109"/>
      <c r="T15" s="2109"/>
      <c r="U15" s="2110"/>
      <c r="V15" s="2111" t="s">
        <v>423</v>
      </c>
      <c r="W15" s="2114" t="s">
        <v>1055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275" t="s">
        <v>136</v>
      </c>
      <c r="B17" s="1275" t="s">
        <v>137</v>
      </c>
      <c r="C17" s="1275" t="s">
        <v>138</v>
      </c>
      <c r="D17" s="1275" t="s">
        <v>139</v>
      </c>
      <c r="E17" s="1275"/>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275"/>
      <c r="B18" s="1275"/>
      <c r="C18" s="1275"/>
      <c r="D18" s="1275"/>
      <c r="E18" s="1275"/>
      <c r="F18" s="1303"/>
      <c r="G18" s="1303"/>
      <c r="H18" s="1303"/>
      <c r="I18" s="1251"/>
      <c r="J18" s="1252"/>
      <c r="K18" s="1267">
        <v>1</v>
      </c>
      <c r="L18" s="1294" t="s">
        <v>112</v>
      </c>
      <c r="M18" s="1268" t="s">
        <v>100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125</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405</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107</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2140</v>
      </c>
      <c r="N35" s="2088"/>
      <c r="O35" s="2088"/>
      <c r="P35" s="2088"/>
      <c r="Q35" s="2088"/>
      <c r="R35" s="2088"/>
      <c r="S35" s="2088"/>
      <c r="T35" s="2088"/>
      <c r="U35" s="2088"/>
      <c r="V35" s="2088"/>
      <c r="W35" s="2088"/>
      <c r="X35" s="2088"/>
    </row>
    <row customHeight="1" ht="104.25">
      <c r="F36" s="1320"/>
      <c r="G36" s="1320"/>
      <c r="H36" s="505"/>
      <c r="I36" s="1320"/>
      <c r="M36" s="2088" t="s">
        <v>2141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7BBB7-02DA-4665-471A-90A8BCD484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2136</v>
      </c>
      <c r="M5" s="2423"/>
      <c r="N5" s="2423"/>
      <c r="O5" s="2423"/>
      <c r="P5" s="2423"/>
      <c r="Q5" s="2423"/>
      <c r="R5" s="2423"/>
      <c r="S5" s="2423"/>
      <c r="T5" s="2423"/>
      <c r="U5" s="2423"/>
      <c r="V5" s="1248"/>
    </row>
    <row customHeight="1" ht="14.25">
      <c r="J6" s="368"/>
      <c r="K6" s="368"/>
      <c r="L6" s="2424" t="str">
        <f>IF(org=0,"Не определено",org)</f>
        <v>МУП "Водоканал а. Бесленей"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Главное управление Карачаево-Черкесской Республики по тарифам и ценам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416</v>
      </c>
      <c r="N9" s="284"/>
      <c r="O9" s="2082" t="str">
        <f>IF(TITLE_DATE_CHANGE_PERIOD="",IF(TITLE_DATE_PR="","",TITLE_DATE_PR),TITLE_DATE_CHANGE_PERIOD)</f>
        <v>45231.48055555556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417</v>
      </c>
      <c r="N10" s="284"/>
      <c r="O10" s="2082" t="str">
        <f>IF(TITLE_NUMBER_PR_CHANGE="",IF(TITLE_NUMBER_PR="","",TITLE_NUMBER_PR),TITLE_NUMBER_PR_CHANGE)</f>
        <v>42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www.tarif.net</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85</v>
      </c>
      <c r="M15" s="2044" t="s">
        <v>421</v>
      </c>
      <c r="N15" s="281"/>
      <c r="O15" s="2108" t="s">
        <v>2137</v>
      </c>
      <c r="P15" s="2109"/>
      <c r="Q15" s="2109"/>
      <c r="R15" s="2109"/>
      <c r="S15" s="2109"/>
      <c r="T15" s="2109"/>
      <c r="U15" s="2110"/>
      <c r="V15" s="2111" t="s">
        <v>423</v>
      </c>
      <c r="W15" s="2114" t="s">
        <v>1055</v>
      </c>
      <c r="X15" s="1953"/>
    </row>
    <row customHeight="1" ht="33.75">
      <c r="J16" s="368"/>
      <c r="K16" s="368"/>
      <c r="L16" s="2107"/>
      <c r="M16" s="2044"/>
      <c r="N16" s="1026"/>
      <c r="O16" s="2117" t="s">
        <v>426</v>
      </c>
      <c r="P16" s="2117" t="s">
        <v>427</v>
      </c>
      <c r="Q16" s="2100" t="s">
        <v>428</v>
      </c>
      <c r="R16" s="2102"/>
      <c r="S16" s="2100" t="s">
        <v>441</v>
      </c>
      <c r="T16" s="2101"/>
      <c r="U16" s="2102"/>
      <c r="V16" s="2112"/>
      <c r="W16" s="2115"/>
      <c r="X16" s="1953"/>
    </row>
    <row customHeight="1" ht="33.75">
      <c r="A17" s="1275" t="s">
        <v>136</v>
      </c>
      <c r="B17" s="1275" t="s">
        <v>137</v>
      </c>
      <c r="C17" s="1275" t="s">
        <v>138</v>
      </c>
      <c r="D17" s="1275" t="s">
        <v>139</v>
      </c>
      <c r="E17" s="1275"/>
      <c r="J17" s="368"/>
      <c r="K17" s="368"/>
      <c r="L17" s="2107"/>
      <c r="M17" s="2044"/>
      <c r="N17" s="282"/>
      <c r="O17" s="2118"/>
      <c r="P17" s="2118"/>
      <c r="Q17" s="1224" t="s">
        <v>437</v>
      </c>
      <c r="R17" s="1224" t="s">
        <v>438</v>
      </c>
      <c r="S17" s="1309" t="s">
        <v>439</v>
      </c>
      <c r="T17" s="2103" t="s">
        <v>440</v>
      </c>
      <c r="U17" s="2104"/>
      <c r="V17" s="2113"/>
      <c r="W17" s="2116"/>
      <c r="X17" s="1953"/>
    </row>
    <row s="1666" customFormat="1" customHeight="1" ht="11.25">
      <c r="A18" s="1275"/>
      <c r="B18" s="1275"/>
      <c r="C18" s="1275"/>
      <c r="D18" s="1275"/>
      <c r="E18" s="1275"/>
      <c r="F18" s="1303"/>
      <c r="G18" s="1303"/>
      <c r="H18" s="1303"/>
      <c r="I18" s="1251"/>
      <c r="J18" s="1252"/>
      <c r="K18" s="1267">
        <v>1</v>
      </c>
      <c r="L18" s="1294" t="s">
        <v>112</v>
      </c>
      <c r="M18" s="1268" t="s">
        <v>100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2147</v>
      </c>
      <c r="B19" s="1283" t="s">
        <v>2148</v>
      </c>
      <c r="C19" s="1283" t="s">
        <v>2149</v>
      </c>
      <c r="D19" s="1283" t="s">
        <v>2150</v>
      </c>
      <c r="E19" s="1283"/>
      <c r="F19" s="683"/>
      <c r="G19" s="683"/>
      <c r="H19" s="683"/>
      <c r="I19" s="349"/>
      <c r="J19" s="348"/>
      <c r="K19" s="343"/>
      <c r="L19" s="1310">
        <f>INDEX(PT_DIFFERENTIATION_NUM_NTAR,MATCH(A19,PT_DIFFERENTIATION_NTAR_ID,0))</f>
      </c>
      <c r="M19" s="278" t="s">
        <v>125</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2147</v>
      </c>
      <c r="B20" s="1283" t="s">
        <v>2148</v>
      </c>
      <c r="C20" s="1283" t="s">
        <v>2149</v>
      </c>
      <c r="D20" s="1283" t="s">
        <v>2150</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2147</v>
      </c>
      <c r="B21" s="1283" t="s">
        <v>2148</v>
      </c>
      <c r="C21" s="1283" t="s">
        <v>2149</v>
      </c>
      <c r="D21" s="1283" t="s">
        <v>2150</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2147</v>
      </c>
      <c r="B22" s="1283" t="s">
        <v>2148</v>
      </c>
      <c r="C22" s="1283" t="s">
        <v>2149</v>
      </c>
      <c r="D22" s="1283" t="s">
        <v>2150</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2147</v>
      </c>
      <c r="B23" s="1283" t="s">
        <v>2148</v>
      </c>
      <c r="C23" s="1283" t="s">
        <v>2149</v>
      </c>
      <c r="D23" s="1283" t="s">
        <v>2150</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2147</v>
      </c>
      <c r="B24" s="1283" t="s">
        <v>2148</v>
      </c>
      <c r="C24" s="1283" t="s">
        <v>2149</v>
      </c>
      <c r="D24" s="1283" t="s">
        <v>2150</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2147</v>
      </c>
      <c r="B25" s="1283" t="s">
        <v>2148</v>
      </c>
      <c r="C25" s="1283" t="s">
        <v>2149</v>
      </c>
      <c r="D25" s="1283" t="s">
        <v>2150</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405</v>
      </c>
      <c r="Y25" s="507">
        <f>STRCHECKDATE(O26:W26)</f>
      </c>
      <c r="Z25" s="496"/>
      <c r="AA25" s="496" t="str">
        <f>IF(M25="","",M25)</f>
        <v/>
      </c>
      <c r="AB25" s="496"/>
      <c r="AC25" s="496"/>
    </row>
    <row customHeight="1" ht="11.25">
      <c r="A26" s="1283" t="s">
        <v>2147</v>
      </c>
      <c r="B26" s="1283" t="s">
        <v>2148</v>
      </c>
      <c r="C26" s="1283" t="s">
        <v>2149</v>
      </c>
      <c r="D26" s="1283" t="s">
        <v>2150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2147</v>
      </c>
      <c r="B27" s="1283" t="s">
        <v>2148</v>
      </c>
      <c r="C27" s="1283" t="s">
        <v>2149</v>
      </c>
      <c r="D27" s="1283" t="s">
        <v>2150</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2147</v>
      </c>
      <c r="B28" s="1283" t="s">
        <v>2148</v>
      </c>
      <c r="C28" s="1283" t="s">
        <v>2149</v>
      </c>
      <c r="D28" s="1283" t="s">
        <v>2150</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2147</v>
      </c>
      <c r="B29" s="1283" t="s">
        <v>2148</v>
      </c>
      <c r="C29" s="1283" t="s">
        <v>2149</v>
      </c>
      <c r="D29" s="1283" t="s">
        <v>2150</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2147</v>
      </c>
      <c r="B30" s="1283" t="s">
        <v>2148</v>
      </c>
      <c r="C30" s="1283" t="s">
        <v>2149</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2147</v>
      </c>
      <c r="B31" s="1283" t="s">
        <v>2148</v>
      </c>
      <c r="C31" s="1283"/>
      <c r="D31" s="1283"/>
      <c r="E31" s="1283" t="s">
        <v>2138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2151</v>
      </c>
      <c r="B32" s="1283"/>
      <c r="C32" s="1283"/>
      <c r="D32" s="1283"/>
      <c r="E32" s="1283" t="s">
        <v>107</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2140</v>
      </c>
      <c r="N35" s="2088"/>
      <c r="O35" s="2088"/>
      <c r="P35" s="2088"/>
      <c r="Q35" s="2088"/>
      <c r="R35" s="2088"/>
      <c r="S35" s="2088"/>
      <c r="T35" s="2088"/>
      <c r="U35" s="2088"/>
      <c r="V35" s="2088"/>
      <c r="W35" s="2088"/>
      <c r="X35" s="2088"/>
    </row>
    <row customHeight="1" ht="104.25">
      <c r="F36" s="1320"/>
      <c r="G36" s="1320"/>
      <c r="H36" s="505"/>
      <c r="I36" s="1320"/>
      <c r="M36" s="2088" t="s">
        <v>2141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0613B-FE72-F0BE-8A6F-B54E1B592B2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416</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417</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2153</v>
      </c>
      <c r="R11" s="360" t="s">
        <v>2154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420</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044" t="s">
        <v>85</v>
      </c>
      <c r="M15" s="2044" t="s">
        <v>2155</v>
      </c>
      <c r="N15" s="1219"/>
      <c r="O15" s="2044" t="s">
        <v>2156</v>
      </c>
      <c r="P15" s="2043" t="s">
        <v>2157</v>
      </c>
      <c r="Q15" s="2043" t="s">
        <v>2137</v>
      </c>
      <c r="R15" s="2043"/>
      <c r="S15" s="2043"/>
      <c r="T15" s="2043"/>
      <c r="U15" s="2043"/>
      <c r="V15" s="2044" t="s">
        <v>423</v>
      </c>
      <c r="W15" s="2429" t="s">
        <v>1055</v>
      </c>
      <c r="X15" s="1953"/>
    </row>
    <row customHeight="1" ht="25.5">
      <c r="J16" s="368"/>
      <c r="K16" s="368"/>
      <c r="L16" s="2044"/>
      <c r="M16" s="2044"/>
      <c r="N16" s="1219"/>
      <c r="O16" s="2044"/>
      <c r="P16" s="2043"/>
      <c r="Q16" s="2043" t="s">
        <v>2158</v>
      </c>
      <c r="R16" s="2043"/>
      <c r="S16" s="2135" t="s">
        <v>441</v>
      </c>
      <c r="T16" s="2135"/>
      <c r="U16" s="2135"/>
      <c r="V16" s="2044"/>
      <c r="W16" s="2429"/>
      <c r="X16" s="1953"/>
    </row>
    <row customHeight="1" ht="14.25">
      <c r="J17" s="368"/>
      <c r="K17" s="368"/>
      <c r="L17" s="2044"/>
      <c r="M17" s="2044"/>
      <c r="N17" s="1219"/>
      <c r="O17" s="2044"/>
      <c r="P17" s="2043"/>
      <c r="Q17" s="1219" t="s">
        <v>470</v>
      </c>
      <c r="R17" s="1219" t="s">
        <v>471</v>
      </c>
      <c r="S17" s="1223" t="s">
        <v>439</v>
      </c>
      <c r="T17" s="2426" t="s">
        <v>440</v>
      </c>
      <c r="U17" s="2426"/>
      <c r="V17" s="2044"/>
      <c r="W17" s="2429"/>
      <c r="X17" s="1953"/>
    </row>
    <row customHeight="1" ht="14.25">
      <c r="J18" s="368"/>
      <c r="K18" s="272">
        <v>1</v>
      </c>
      <c r="L18" s="444" t="s">
        <v>112</v>
      </c>
      <c r="M18" s="444" t="s">
        <v>100</v>
      </c>
      <c r="N18" s="1255" t="s">
        <v>100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125</v>
      </c>
      <c r="N19" s="297"/>
      <c r="O19" s="2313"/>
      <c r="P19" s="2313"/>
      <c r="Q19" s="2313"/>
      <c r="R19" s="2313"/>
      <c r="S19" s="2313"/>
      <c r="T19" s="2313"/>
      <c r="U19" s="2313"/>
      <c r="V19" s="2313"/>
      <c r="W19" s="2313"/>
      <c r="X19" s="333" t="s">
        <v>391</v>
      </c>
    </row>
    <row customHeight="1" ht="22.5">
      <c r="A20" s="2093"/>
      <c r="B20" s="2093">
        <v>1</v>
      </c>
      <c r="C20" s="514"/>
      <c r="D20" s="514"/>
      <c r="E20" s="514"/>
      <c r="F20" s="514"/>
      <c r="G20" s="377"/>
      <c r="H20" s="1222"/>
      <c r="I20" s="351"/>
      <c r="J20" s="1229"/>
      <c r="K20" s="1150"/>
      <c r="L20" s="1228">
        <f>MERGEVALUE(A20)&amp;"."&amp;MERGEVALUE(B20)</f>
      </c>
      <c r="M20" s="290" t="s">
        <v>392</v>
      </c>
      <c r="N20" s="297"/>
      <c r="O20" s="2313"/>
      <c r="P20" s="2313"/>
      <c r="Q20" s="2313"/>
      <c r="R20" s="2313"/>
      <c r="S20" s="2313"/>
      <c r="T20" s="2313"/>
      <c r="U20" s="2313"/>
      <c r="V20" s="2313"/>
      <c r="W20" s="2313"/>
      <c r="X20" s="333" t="s">
        <v>393</v>
      </c>
    </row>
    <row customHeight="1" ht="22.5">
      <c r="A21" s="2093"/>
      <c r="B21" s="2093"/>
      <c r="C21" s="2093">
        <v>1</v>
      </c>
      <c r="D21" s="514"/>
      <c r="E21" s="514"/>
      <c r="F21" s="514"/>
      <c r="G21" s="377"/>
      <c r="H21" s="1222"/>
      <c r="I21" s="352"/>
      <c r="J21" s="1229"/>
      <c r="K21" s="1150"/>
      <c r="L21" s="1228">
        <f>MERGEVALUE(A21)&amp;"."&amp;MERGEVALUE(B21)&amp;"."&amp;MERGEVALUE(C21)</f>
      </c>
      <c r="M21" s="291" t="s">
        <v>394</v>
      </c>
      <c r="N21" s="297"/>
      <c r="O21" s="2313"/>
      <c r="P21" s="2313"/>
      <c r="Q21" s="2313"/>
      <c r="R21" s="2313"/>
      <c r="S21" s="2313"/>
      <c r="T21" s="2313"/>
      <c r="U21" s="2313"/>
      <c r="V21" s="2313"/>
      <c r="W21" s="2313"/>
      <c r="X21" s="333" t="s">
        <v>395</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396</v>
      </c>
      <c r="N22" s="297"/>
      <c r="O22" s="2313"/>
      <c r="P22" s="2313"/>
      <c r="Q22" s="2313"/>
      <c r="R22" s="2313"/>
      <c r="S22" s="2313"/>
      <c r="T22" s="2313"/>
      <c r="U22" s="2313"/>
      <c r="V22" s="2313"/>
      <c r="W22" s="2313"/>
      <c r="X22" s="325" t="s">
        <v>2159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459</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574</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221</v>
      </c>
      <c r="N29" s="355"/>
      <c r="O29" s="309"/>
      <c r="P29" s="309"/>
      <c r="Q29" s="309"/>
      <c r="R29" s="309"/>
      <c r="S29" s="313"/>
      <c r="T29" s="359"/>
      <c r="U29" s="358"/>
      <c r="V29" s="355"/>
      <c r="W29" s="359"/>
      <c r="X29" s="311"/>
      <c r="Y29" s="374"/>
      <c r="Z29" s="374"/>
      <c r="AA29" s="374"/>
      <c r="AB29" s="374"/>
      <c r="AC29" s="374"/>
    </row>
    <row r="31" customHeight="1" ht="14.25">
      <c r="L31" s="47">
        <v>1</v>
      </c>
      <c r="M31" s="2088" t="s">
        <v>2161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9E923-E13D-72DD-FED2-2B522D8CB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313A-2DC1-EC54-AEED-AE981E0A95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B07FA-E3BB-671B-3FD1-3C9FF7262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C7912-CCB1-B8F4-3472-195280D78A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C0936-C852-7CEB-AE42-735E6F4264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DFCB-415C-A861-E8B2-30D9ADFB0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E339-768D-896B-1AF8-B926F9E82E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99C7D-C29C-340A-C937-EA7382F353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7AB84-AC4B-4C18-1473-94BD8BE76D7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2162</v>
      </c>
      <c r="B1" s="759" t="s">
        <v>2163</v>
      </c>
      <c r="C1" s="2434" t="s">
        <v>2164</v>
      </c>
      <c r="D1" s="2435"/>
      <c r="E1" s="830" t="s">
        <v>2165</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1653</v>
      </c>
      <c r="C5" s="751" t="s">
        <v>1901</v>
      </c>
      <c r="D5" s="874" t="s">
        <v>2166</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DD455-7C2C-90B6-46B9-5F2A93468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0EA71-B239-14E5-A598-67F1E14DC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5666-A323-97D8-C90C-124C5E154A2B}" mc:Ignorable="x14ac xr xr2 xr3">
  <sheetPr>
    <tabColor rgb="FFFFCC99"/>
  </sheetPr>
  <dimension ref="A1:I11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2167</v>
      </c>
      <c r="B1" s="0" t="s">
        <v>2168</v>
      </c>
      <c r="C1" s="0" t="s">
        <v>2169</v>
      </c>
      <c r="D1" s="0" t="s">
        <v>2170</v>
      </c>
      <c r="E1" s="0" t="s">
        <v>2171</v>
      </c>
      <c r="F1" s="0" t="s">
        <v>2172</v>
      </c>
      <c r="G1" s="0" t="s">
        <v>2173</v>
      </c>
      <c r="H1" s="0" t="s">
        <v>2174</v>
      </c>
      <c r="I1" s="0" t="s">
        <v>2175</v>
      </c>
    </row>
    <row customHeight="1" ht="11.25">
      <c r="A2" s="2437" t="s">
        <v>2176</v>
      </c>
      <c r="B2" s="2437" t="s">
        <v>14</v>
      </c>
      <c r="C2" s="2437" t="s">
        <v>2177</v>
      </c>
      <c r="D2" s="2437" t="s">
        <v>2178</v>
      </c>
      <c r="E2" s="2437" t="s">
        <v>2179</v>
      </c>
      <c r="F2" s="2437" t="s">
        <v>2180</v>
      </c>
      <c r="G2" s="2437" t="s">
        <v>24</v>
      </c>
      <c r="H2" s="2437" t="s">
        <v>24</v>
      </c>
      <c r="I2" s="2437" t="s">
        <v>710</v>
      </c>
    </row>
    <row customHeight="1" ht="11.25">
      <c r="A3" s="2437" t="s">
        <v>2176</v>
      </c>
      <c r="B3" s="2437" t="s">
        <v>14</v>
      </c>
      <c r="C3" s="2437" t="s">
        <v>2181</v>
      </c>
      <c r="D3" s="2437" t="s">
        <v>2182</v>
      </c>
      <c r="E3" s="2437" t="s">
        <v>2183</v>
      </c>
      <c r="F3" s="2437" t="s">
        <v>2184</v>
      </c>
      <c r="G3" s="2437" t="s">
        <v>2185</v>
      </c>
      <c r="H3" s="2437" t="s">
        <v>24</v>
      </c>
      <c r="I3" s="2437" t="s">
        <v>710</v>
      </c>
    </row>
    <row customHeight="1" ht="11.25">
      <c r="A4" s="2437" t="s">
        <v>2176</v>
      </c>
      <c r="B4" s="2437" t="s">
        <v>14</v>
      </c>
      <c r="C4" s="2437" t="s">
        <v>2186</v>
      </c>
      <c r="D4" s="2437" t="s">
        <v>2187</v>
      </c>
      <c r="E4" s="2437" t="s">
        <v>2188</v>
      </c>
      <c r="F4" s="2437" t="s">
        <v>2189</v>
      </c>
      <c r="G4" s="2437" t="s">
        <v>24</v>
      </c>
      <c r="H4" s="2437" t="s">
        <v>24</v>
      </c>
      <c r="I4" s="2437" t="s">
        <v>710</v>
      </c>
    </row>
    <row customHeight="1" ht="11.25">
      <c r="A5" s="2437" t="s">
        <v>2176</v>
      </c>
      <c r="B5" s="2437" t="s">
        <v>14</v>
      </c>
      <c r="C5" s="2437" t="s">
        <v>2190</v>
      </c>
      <c r="D5" s="2437" t="s">
        <v>2191</v>
      </c>
      <c r="E5" s="2437" t="s">
        <v>2192</v>
      </c>
      <c r="F5" s="2437" t="s">
        <v>2193</v>
      </c>
      <c r="G5" s="2437" t="s">
        <v>24</v>
      </c>
      <c r="H5" s="2437" t="s">
        <v>24</v>
      </c>
      <c r="I5" s="2437" t="s">
        <v>710</v>
      </c>
    </row>
    <row customHeight="1" ht="11.25">
      <c r="A6" s="2437" t="s">
        <v>2176</v>
      </c>
      <c r="B6" s="2437" t="s">
        <v>14</v>
      </c>
      <c r="C6" s="2437" t="s">
        <v>2194</v>
      </c>
      <c r="D6" s="2437" t="s">
        <v>2191</v>
      </c>
      <c r="E6" s="2437" t="s">
        <v>2195</v>
      </c>
      <c r="F6" s="2437" t="s">
        <v>2196</v>
      </c>
      <c r="G6" s="2437" t="s">
        <v>24</v>
      </c>
      <c r="H6" s="2437" t="s">
        <v>24</v>
      </c>
      <c r="I6" s="2437" t="s">
        <v>710</v>
      </c>
    </row>
    <row customHeight="1" ht="11.25">
      <c r="A7" s="2437" t="s">
        <v>2176</v>
      </c>
      <c r="B7" s="2437" t="s">
        <v>14</v>
      </c>
      <c r="C7" s="2437" t="s">
        <v>24</v>
      </c>
      <c r="D7" s="2437" t="s">
        <v>2197</v>
      </c>
      <c r="E7" s="2437" t="s">
        <v>2198</v>
      </c>
      <c r="F7" s="2437" t="s">
        <v>2189</v>
      </c>
      <c r="G7" s="2437" t="s">
        <v>24</v>
      </c>
      <c r="H7" s="2437" t="s">
        <v>24</v>
      </c>
      <c r="I7" s="2437" t="s">
        <v>710</v>
      </c>
    </row>
    <row customHeight="1" ht="11.25">
      <c r="A8" s="2437" t="s">
        <v>2176</v>
      </c>
      <c r="B8" s="2437" t="s">
        <v>14</v>
      </c>
      <c r="C8" s="2437" t="s">
        <v>2199</v>
      </c>
      <c r="D8" s="2437" t="s">
        <v>2200</v>
      </c>
      <c r="E8" s="2437" t="s">
        <v>2201</v>
      </c>
      <c r="F8" s="2437" t="s">
        <v>2202</v>
      </c>
      <c r="G8" s="2437" t="s">
        <v>2203</v>
      </c>
      <c r="H8" s="2437" t="s">
        <v>24</v>
      </c>
      <c r="I8" s="2437" t="s">
        <v>710</v>
      </c>
    </row>
    <row customHeight="1" ht="11.25">
      <c r="A9" s="2437" t="s">
        <v>2176</v>
      </c>
      <c r="B9" s="2437" t="s">
        <v>14</v>
      </c>
      <c r="C9" s="2437" t="s">
        <v>2204</v>
      </c>
      <c r="D9" s="2437" t="s">
        <v>2205</v>
      </c>
      <c r="E9" s="2437" t="s">
        <v>2206</v>
      </c>
      <c r="F9" s="2437" t="s">
        <v>2189</v>
      </c>
      <c r="G9" s="2437" t="s">
        <v>24</v>
      </c>
      <c r="H9" s="2437" t="s">
        <v>24</v>
      </c>
      <c r="I9" s="2437" t="s">
        <v>710</v>
      </c>
    </row>
    <row customHeight="1" ht="11.25">
      <c r="A10" s="2437" t="s">
        <v>2176</v>
      </c>
      <c r="B10" s="2437" t="s">
        <v>14</v>
      </c>
      <c r="C10" s="2437" t="s">
        <v>2207</v>
      </c>
      <c r="D10" s="2437" t="s">
        <v>2208</v>
      </c>
      <c r="E10" s="2437" t="s">
        <v>2209</v>
      </c>
      <c r="F10" s="2437" t="s">
        <v>2210</v>
      </c>
      <c r="G10" s="2437" t="s">
        <v>24</v>
      </c>
      <c r="H10" s="2437" t="s">
        <v>24</v>
      </c>
      <c r="I10" s="2437" t="s">
        <v>710</v>
      </c>
    </row>
    <row customHeight="1" ht="11.25">
      <c r="A11" s="2437" t="s">
        <v>2176</v>
      </c>
      <c r="B11" s="2437" t="s">
        <v>14</v>
      </c>
      <c r="C11" s="2437" t="s">
        <v>2211</v>
      </c>
      <c r="D11" s="2437" t="s">
        <v>2212</v>
      </c>
      <c r="E11" s="2437" t="s">
        <v>2213</v>
      </c>
      <c r="F11" s="2437" t="s">
        <v>2214</v>
      </c>
      <c r="G11" s="2437" t="s">
        <v>24</v>
      </c>
      <c r="H11" s="2437" t="s">
        <v>24</v>
      </c>
      <c r="I11" s="2437" t="s">
        <v>710</v>
      </c>
    </row>
    <row customHeight="1" ht="11.25">
      <c r="A12" s="2437" t="s">
        <v>2176</v>
      </c>
      <c r="B12" s="2437" t="s">
        <v>14</v>
      </c>
      <c r="C12" s="2437" t="s">
        <v>2215</v>
      </c>
      <c r="D12" s="2437" t="s">
        <v>2216</v>
      </c>
      <c r="E12" s="2437" t="s">
        <v>2217</v>
      </c>
      <c r="F12" s="2437" t="s">
        <v>2196</v>
      </c>
      <c r="G12" s="2437" t="s">
        <v>24</v>
      </c>
      <c r="H12" s="2437" t="s">
        <v>24</v>
      </c>
      <c r="I12" s="2437" t="s">
        <v>710</v>
      </c>
    </row>
    <row customHeight="1" ht="11.25">
      <c r="A13" s="2437" t="s">
        <v>2176</v>
      </c>
      <c r="B13" s="2437" t="s">
        <v>14</v>
      </c>
      <c r="C13" s="2437" t="s">
        <v>2218</v>
      </c>
      <c r="D13" s="2437" t="s">
        <v>2219</v>
      </c>
      <c r="E13" s="2437" t="s">
        <v>2220</v>
      </c>
      <c r="F13" s="2437" t="s">
        <v>2180</v>
      </c>
      <c r="G13" s="2437" t="s">
        <v>2221</v>
      </c>
      <c r="H13" s="2437" t="s">
        <v>24</v>
      </c>
      <c r="I13" s="2437" t="s">
        <v>710</v>
      </c>
    </row>
    <row customHeight="1" ht="11.25">
      <c r="A14" s="2437" t="s">
        <v>2176</v>
      </c>
      <c r="B14" s="2437" t="s">
        <v>14</v>
      </c>
      <c r="C14" s="2437" t="s">
        <v>2222</v>
      </c>
      <c r="D14" s="2437" t="s">
        <v>2223</v>
      </c>
      <c r="E14" s="2437" t="s">
        <v>2224</v>
      </c>
      <c r="F14" s="2437" t="s">
        <v>2180</v>
      </c>
      <c r="G14" s="2437" t="s">
        <v>24</v>
      </c>
      <c r="H14" s="2437" t="s">
        <v>2225</v>
      </c>
      <c r="I14" s="2437" t="s">
        <v>710</v>
      </c>
    </row>
    <row customHeight="1" ht="11.25">
      <c r="A15" s="2437" t="s">
        <v>2176</v>
      </c>
      <c r="B15" s="2437" t="s">
        <v>14</v>
      </c>
      <c r="C15" s="2437" t="s">
        <v>2226</v>
      </c>
      <c r="D15" s="2437" t="s">
        <v>2227</v>
      </c>
      <c r="E15" s="2437" t="s">
        <v>2228</v>
      </c>
      <c r="F15" s="2437" t="s">
        <v>50</v>
      </c>
      <c r="G15" s="2437" t="s">
        <v>24</v>
      </c>
      <c r="H15" s="2437" t="s">
        <v>24</v>
      </c>
      <c r="I15" s="2437" t="s">
        <v>710</v>
      </c>
    </row>
    <row customHeight="1" ht="11.25">
      <c r="A16" s="2437" t="s">
        <v>2176</v>
      </c>
      <c r="B16" s="2437" t="s">
        <v>14</v>
      </c>
      <c r="C16" s="2437" t="s">
        <v>2229</v>
      </c>
      <c r="D16" s="2437" t="s">
        <v>2230</v>
      </c>
      <c r="E16" s="2437" t="s">
        <v>2231</v>
      </c>
      <c r="F16" s="2437" t="s">
        <v>2180</v>
      </c>
      <c r="G16" s="2437" t="s">
        <v>2232</v>
      </c>
      <c r="H16" s="2437" t="s">
        <v>24</v>
      </c>
      <c r="I16" s="2437" t="s">
        <v>710</v>
      </c>
    </row>
    <row customHeight="1" ht="11.25">
      <c r="A17" s="2437" t="s">
        <v>2176</v>
      </c>
      <c r="B17" s="2437" t="s">
        <v>14</v>
      </c>
      <c r="C17" s="2437" t="s">
        <v>2233</v>
      </c>
      <c r="D17" s="2437" t="s">
        <v>2234</v>
      </c>
      <c r="E17" s="2437" t="s">
        <v>2235</v>
      </c>
      <c r="F17" s="2437" t="s">
        <v>2196</v>
      </c>
      <c r="G17" s="2437" t="s">
        <v>24</v>
      </c>
      <c r="H17" s="2437" t="s">
        <v>24</v>
      </c>
      <c r="I17" s="2437" t="s">
        <v>710</v>
      </c>
    </row>
    <row customHeight="1" ht="11.25">
      <c r="A18" s="2437" t="s">
        <v>2176</v>
      </c>
      <c r="B18" s="2437" t="s">
        <v>14</v>
      </c>
      <c r="C18" s="2437" t="s">
        <v>2236</v>
      </c>
      <c r="D18" s="2437" t="s">
        <v>2237</v>
      </c>
      <c r="E18" s="2437" t="s">
        <v>2238</v>
      </c>
      <c r="F18" s="2437" t="s">
        <v>2180</v>
      </c>
      <c r="G18" s="2437" t="s">
        <v>24</v>
      </c>
      <c r="H18" s="2437" t="s">
        <v>24</v>
      </c>
      <c r="I18" s="2437" t="s">
        <v>710</v>
      </c>
    </row>
    <row customHeight="1" ht="11.25">
      <c r="A19" s="2437" t="s">
        <v>2176</v>
      </c>
      <c r="B19" s="2437" t="s">
        <v>14</v>
      </c>
      <c r="C19" s="2437" t="s">
        <v>2239</v>
      </c>
      <c r="D19" s="2437" t="s">
        <v>2240</v>
      </c>
      <c r="E19" s="2437" t="s">
        <v>2241</v>
      </c>
      <c r="F19" s="2437" t="s">
        <v>50</v>
      </c>
      <c r="G19" s="2437" t="s">
        <v>24</v>
      </c>
      <c r="H19" s="2437" t="s">
        <v>24</v>
      </c>
      <c r="I19" s="2437" t="s">
        <v>710</v>
      </c>
    </row>
    <row customHeight="1" ht="11.25">
      <c r="A20" s="2437" t="s">
        <v>2176</v>
      </c>
      <c r="B20" s="2437" t="s">
        <v>14</v>
      </c>
      <c r="C20" s="2437" t="s">
        <v>2242</v>
      </c>
      <c r="D20" s="2437" t="s">
        <v>2243</v>
      </c>
      <c r="E20" s="2437" t="s">
        <v>2183</v>
      </c>
      <c r="F20" s="2437" t="s">
        <v>2244</v>
      </c>
      <c r="G20" s="2437" t="s">
        <v>2185</v>
      </c>
      <c r="H20" s="2437" t="s">
        <v>24</v>
      </c>
      <c r="I20" s="2437" t="s">
        <v>710</v>
      </c>
    </row>
    <row customHeight="1" ht="11.25">
      <c r="A21" s="2437" t="s">
        <v>2176</v>
      </c>
      <c r="B21" s="2437" t="s">
        <v>14</v>
      </c>
      <c r="C21" s="2437" t="s">
        <v>2245</v>
      </c>
      <c r="D21" s="2437" t="s">
        <v>2246</v>
      </c>
      <c r="E21" s="2437" t="s">
        <v>2247</v>
      </c>
      <c r="F21" s="2437" t="s">
        <v>2248</v>
      </c>
      <c r="G21" s="2437" t="s">
        <v>24</v>
      </c>
      <c r="H21" s="2437" t="s">
        <v>24</v>
      </c>
      <c r="I21" s="2437" t="s">
        <v>710</v>
      </c>
    </row>
    <row customHeight="1" ht="11.25">
      <c r="A22" s="2437" t="s">
        <v>2176</v>
      </c>
      <c r="B22" s="2437" t="s">
        <v>14</v>
      </c>
      <c r="C22" s="2437" t="s">
        <v>2249</v>
      </c>
      <c r="D22" s="2437" t="s">
        <v>2250</v>
      </c>
      <c r="E22" s="2437" t="s">
        <v>2251</v>
      </c>
      <c r="F22" s="2437" t="s">
        <v>2252</v>
      </c>
      <c r="G22" s="2437" t="s">
        <v>24</v>
      </c>
      <c r="H22" s="2437" t="s">
        <v>24</v>
      </c>
      <c r="I22" s="2437" t="s">
        <v>710</v>
      </c>
    </row>
    <row customHeight="1" ht="11.25">
      <c r="A23" s="2437" t="s">
        <v>2176</v>
      </c>
      <c r="B23" s="2437" t="s">
        <v>14</v>
      </c>
      <c r="C23" s="2437" t="s">
        <v>2253</v>
      </c>
      <c r="D23" s="2437" t="s">
        <v>2254</v>
      </c>
      <c r="E23" s="2437" t="s">
        <v>2251</v>
      </c>
      <c r="F23" s="2437" t="s">
        <v>2255</v>
      </c>
      <c r="G23" s="2437" t="s">
        <v>2256</v>
      </c>
      <c r="H23" s="2437" t="s">
        <v>24</v>
      </c>
      <c r="I23" s="2437" t="s">
        <v>710</v>
      </c>
    </row>
    <row customHeight="1" ht="11.25">
      <c r="A24" s="2437" t="s">
        <v>2176</v>
      </c>
      <c r="B24" s="2437" t="s">
        <v>14</v>
      </c>
      <c r="C24" s="2437" t="s">
        <v>2257</v>
      </c>
      <c r="D24" s="2437" t="s">
        <v>2258</v>
      </c>
      <c r="E24" s="2437" t="s">
        <v>2259</v>
      </c>
      <c r="F24" s="2437" t="s">
        <v>2260</v>
      </c>
      <c r="G24" s="2437" t="s">
        <v>2261</v>
      </c>
      <c r="H24" s="2437" t="s">
        <v>24</v>
      </c>
      <c r="I24" s="2437" t="s">
        <v>710</v>
      </c>
    </row>
    <row customHeight="1" ht="11.25">
      <c r="A25" s="2437" t="s">
        <v>2176</v>
      </c>
      <c r="B25" s="2437" t="s">
        <v>14</v>
      </c>
      <c r="C25" s="2437" t="s">
        <v>2177</v>
      </c>
      <c r="D25" s="2437" t="s">
        <v>2178</v>
      </c>
      <c r="E25" s="2437" t="s">
        <v>2179</v>
      </c>
      <c r="F25" s="2437" t="s">
        <v>2180</v>
      </c>
      <c r="G25" s="2437" t="s">
        <v>24</v>
      </c>
      <c r="H25" s="2437" t="s">
        <v>24</v>
      </c>
      <c r="I25" s="2437" t="s">
        <v>794</v>
      </c>
    </row>
    <row customHeight="1" ht="11.25">
      <c r="A26" s="2437" t="s">
        <v>2176</v>
      </c>
      <c r="B26" s="2437" t="s">
        <v>14</v>
      </c>
      <c r="C26" s="2437" t="s">
        <v>2186</v>
      </c>
      <c r="D26" s="2437" t="s">
        <v>2187</v>
      </c>
      <c r="E26" s="2437" t="s">
        <v>2188</v>
      </c>
      <c r="F26" s="2437" t="s">
        <v>2189</v>
      </c>
      <c r="G26" s="2437" t="s">
        <v>24</v>
      </c>
      <c r="H26" s="2437" t="s">
        <v>24</v>
      </c>
      <c r="I26" s="2437" t="s">
        <v>794</v>
      </c>
    </row>
    <row customHeight="1" ht="11.25">
      <c r="A27" s="2437" t="s">
        <v>2176</v>
      </c>
      <c r="B27" s="2437" t="s">
        <v>14</v>
      </c>
      <c r="C27" s="2437" t="s">
        <v>24</v>
      </c>
      <c r="D27" s="2437" t="s">
        <v>2197</v>
      </c>
      <c r="E27" s="2437" t="s">
        <v>2198</v>
      </c>
      <c r="F27" s="2437" t="s">
        <v>2189</v>
      </c>
      <c r="G27" s="2437" t="s">
        <v>24</v>
      </c>
      <c r="H27" s="2437" t="s">
        <v>24</v>
      </c>
      <c r="I27" s="2437" t="s">
        <v>794</v>
      </c>
    </row>
    <row customHeight="1" ht="11.25">
      <c r="A28" s="2437" t="s">
        <v>2176</v>
      </c>
      <c r="B28" s="2437" t="s">
        <v>14</v>
      </c>
      <c r="C28" s="2437" t="s">
        <v>2242</v>
      </c>
      <c r="D28" s="2437" t="s">
        <v>2243</v>
      </c>
      <c r="E28" s="2437" t="s">
        <v>2183</v>
      </c>
      <c r="F28" s="2437" t="s">
        <v>2244</v>
      </c>
      <c r="G28" s="2437" t="s">
        <v>2185</v>
      </c>
      <c r="H28" s="2437" t="s">
        <v>24</v>
      </c>
      <c r="I28" s="2437" t="s">
        <v>794</v>
      </c>
    </row>
    <row customHeight="1" ht="11.25">
      <c r="A29" s="2437" t="s">
        <v>2176</v>
      </c>
      <c r="B29" s="2437" t="s">
        <v>14</v>
      </c>
      <c r="C29" s="2437" t="s">
        <v>2253</v>
      </c>
      <c r="D29" s="2437" t="s">
        <v>2254</v>
      </c>
      <c r="E29" s="2437" t="s">
        <v>2251</v>
      </c>
      <c r="F29" s="2437" t="s">
        <v>2255</v>
      </c>
      <c r="G29" s="2437" t="s">
        <v>2256</v>
      </c>
      <c r="H29" s="2437" t="s">
        <v>24</v>
      </c>
      <c r="I29" s="2437" t="s">
        <v>794</v>
      </c>
    </row>
    <row customHeight="1" ht="11.25">
      <c r="A30" s="2437" t="s">
        <v>2176</v>
      </c>
      <c r="B30" s="2437" t="s">
        <v>14</v>
      </c>
      <c r="C30" s="2437" t="s">
        <v>2177</v>
      </c>
      <c r="D30" s="2437" t="s">
        <v>2178</v>
      </c>
      <c r="E30" s="2437" t="s">
        <v>2179</v>
      </c>
      <c r="F30" s="2437" t="s">
        <v>2180</v>
      </c>
      <c r="G30" s="2437" t="s">
        <v>24</v>
      </c>
      <c r="H30" s="2437" t="s">
        <v>24</v>
      </c>
      <c r="I30" s="2437" t="s">
        <v>756</v>
      </c>
    </row>
    <row customHeight="1" ht="11.25">
      <c r="A31" s="2437" t="s">
        <v>2176</v>
      </c>
      <c r="B31" s="2437" t="s">
        <v>14</v>
      </c>
      <c r="C31" s="2437" t="s">
        <v>2262</v>
      </c>
      <c r="D31" s="2437" t="s">
        <v>2263</v>
      </c>
      <c r="E31" s="2437" t="s">
        <v>2264</v>
      </c>
      <c r="F31" s="2437" t="s">
        <v>2265</v>
      </c>
      <c r="G31" s="2437" t="s">
        <v>24</v>
      </c>
      <c r="H31" s="2437" t="s">
        <v>24</v>
      </c>
      <c r="I31" s="2437" t="s">
        <v>756</v>
      </c>
    </row>
    <row customHeight="1" ht="11.25">
      <c r="A32" s="2437" t="s">
        <v>2176</v>
      </c>
      <c r="B32" s="2437" t="s">
        <v>14</v>
      </c>
      <c r="C32" s="2437" t="s">
        <v>2181</v>
      </c>
      <c r="D32" s="2437" t="s">
        <v>2182</v>
      </c>
      <c r="E32" s="2437" t="s">
        <v>2183</v>
      </c>
      <c r="F32" s="2437" t="s">
        <v>2184</v>
      </c>
      <c r="G32" s="2437" t="s">
        <v>2185</v>
      </c>
      <c r="H32" s="2437" t="s">
        <v>24</v>
      </c>
      <c r="I32" s="2437" t="s">
        <v>756</v>
      </c>
    </row>
    <row customHeight="1" ht="11.25">
      <c r="A33" s="2437" t="s">
        <v>2176</v>
      </c>
      <c r="B33" s="2437" t="s">
        <v>14</v>
      </c>
      <c r="C33" s="2437" t="s">
        <v>2266</v>
      </c>
      <c r="D33" s="2437" t="s">
        <v>2267</v>
      </c>
      <c r="E33" s="2437" t="s">
        <v>2268</v>
      </c>
      <c r="F33" s="2437" t="s">
        <v>2269</v>
      </c>
      <c r="G33" s="2437" t="s">
        <v>24</v>
      </c>
      <c r="H33" s="2437" t="s">
        <v>24</v>
      </c>
      <c r="I33" s="2437" t="s">
        <v>756</v>
      </c>
    </row>
    <row customHeight="1" ht="11.25">
      <c r="A34" s="2437" t="s">
        <v>2176</v>
      </c>
      <c r="B34" s="2437" t="s">
        <v>14</v>
      </c>
      <c r="C34" s="2437" t="s">
        <v>2270</v>
      </c>
      <c r="D34" s="2437" t="s">
        <v>2271</v>
      </c>
      <c r="E34" s="2437" t="s">
        <v>2272</v>
      </c>
      <c r="F34" s="2437" t="s">
        <v>2273</v>
      </c>
      <c r="G34" s="2437" t="s">
        <v>24</v>
      </c>
      <c r="H34" s="2437" t="s">
        <v>24</v>
      </c>
      <c r="I34" s="2437" t="s">
        <v>756</v>
      </c>
    </row>
    <row customHeight="1" ht="11.25">
      <c r="A35" s="2437" t="s">
        <v>2176</v>
      </c>
      <c r="B35" s="2437" t="s">
        <v>14</v>
      </c>
      <c r="C35" s="2437" t="s">
        <v>2274</v>
      </c>
      <c r="D35" s="2437" t="s">
        <v>2275</v>
      </c>
      <c r="E35" s="2437" t="s">
        <v>2276</v>
      </c>
      <c r="F35" s="2437" t="s">
        <v>2277</v>
      </c>
      <c r="G35" s="2437" t="s">
        <v>2278</v>
      </c>
      <c r="H35" s="2437" t="s">
        <v>24</v>
      </c>
      <c r="I35" s="2437" t="s">
        <v>756</v>
      </c>
    </row>
    <row customHeight="1" ht="11.25">
      <c r="A36" s="2437" t="s">
        <v>2176</v>
      </c>
      <c r="B36" s="2437" t="s">
        <v>14</v>
      </c>
      <c r="C36" s="2437" t="s">
        <v>2279</v>
      </c>
      <c r="D36" s="2437" t="s">
        <v>2280</v>
      </c>
      <c r="E36" s="2437" t="s">
        <v>2276</v>
      </c>
      <c r="F36" s="2437" t="s">
        <v>2281</v>
      </c>
      <c r="G36" s="2437" t="s">
        <v>2282</v>
      </c>
      <c r="H36" s="2437" t="s">
        <v>24</v>
      </c>
      <c r="I36" s="2437" t="s">
        <v>756</v>
      </c>
    </row>
    <row customHeight="1" ht="11.25">
      <c r="A37" s="2437" t="s">
        <v>2176</v>
      </c>
      <c r="B37" s="2437" t="s">
        <v>14</v>
      </c>
      <c r="C37" s="2437" t="s">
        <v>24</v>
      </c>
      <c r="D37" s="2437" t="s">
        <v>2197</v>
      </c>
      <c r="E37" s="2437" t="s">
        <v>2198</v>
      </c>
      <c r="F37" s="2437" t="s">
        <v>2189</v>
      </c>
      <c r="G37" s="2437" t="s">
        <v>24</v>
      </c>
      <c r="H37" s="2437" t="s">
        <v>24</v>
      </c>
      <c r="I37" s="2437" t="s">
        <v>756</v>
      </c>
    </row>
    <row customHeight="1" ht="11.25">
      <c r="A38" s="2437" t="s">
        <v>2176</v>
      </c>
      <c r="B38" s="2437" t="s">
        <v>14</v>
      </c>
      <c r="C38" s="2437" t="s">
        <v>2199</v>
      </c>
      <c r="D38" s="2437" t="s">
        <v>2200</v>
      </c>
      <c r="E38" s="2437" t="s">
        <v>2201</v>
      </c>
      <c r="F38" s="2437" t="s">
        <v>2202</v>
      </c>
      <c r="G38" s="2437" t="s">
        <v>2203</v>
      </c>
      <c r="H38" s="2437" t="s">
        <v>24</v>
      </c>
      <c r="I38" s="2437" t="s">
        <v>756</v>
      </c>
    </row>
    <row customHeight="1" ht="11.25">
      <c r="A39" s="2437" t="s">
        <v>2176</v>
      </c>
      <c r="B39" s="2437" t="s">
        <v>14</v>
      </c>
      <c r="C39" s="2437" t="s">
        <v>2283</v>
      </c>
      <c r="D39" s="2437" t="s">
        <v>2284</v>
      </c>
      <c r="E39" s="2437" t="s">
        <v>2272</v>
      </c>
      <c r="F39" s="2437" t="s">
        <v>2285</v>
      </c>
      <c r="G39" s="2437" t="s">
        <v>24</v>
      </c>
      <c r="H39" s="2437" t="s">
        <v>24</v>
      </c>
      <c r="I39" s="2437" t="s">
        <v>756</v>
      </c>
    </row>
    <row customHeight="1" ht="11.25">
      <c r="A40" s="2437" t="s">
        <v>2176</v>
      </c>
      <c r="B40" s="2437" t="s">
        <v>14</v>
      </c>
      <c r="C40" s="2437" t="s">
        <v>2286</v>
      </c>
      <c r="D40" s="2437" t="s">
        <v>2287</v>
      </c>
      <c r="E40" s="2437" t="s">
        <v>2272</v>
      </c>
      <c r="F40" s="2437" t="s">
        <v>2288</v>
      </c>
      <c r="G40" s="2437" t="s">
        <v>24</v>
      </c>
      <c r="H40" s="2437" t="s">
        <v>24</v>
      </c>
      <c r="I40" s="2437" t="s">
        <v>756</v>
      </c>
    </row>
    <row customHeight="1" ht="11.25">
      <c r="A41" s="2437" t="s">
        <v>2176</v>
      </c>
      <c r="B41" s="2437" t="s">
        <v>14</v>
      </c>
      <c r="C41" s="2437" t="s">
        <v>2289</v>
      </c>
      <c r="D41" s="2437" t="s">
        <v>2290</v>
      </c>
      <c r="E41" s="2437" t="s">
        <v>2291</v>
      </c>
      <c r="F41" s="2437" t="s">
        <v>2292</v>
      </c>
      <c r="G41" s="2437" t="s">
        <v>24</v>
      </c>
      <c r="H41" s="2437" t="s">
        <v>24</v>
      </c>
      <c r="I41" s="2437" t="s">
        <v>756</v>
      </c>
    </row>
    <row customHeight="1" ht="11.25">
      <c r="A42" s="2437" t="s">
        <v>2176</v>
      </c>
      <c r="B42" s="2437" t="s">
        <v>14</v>
      </c>
      <c r="C42" s="2437" t="s">
        <v>2293</v>
      </c>
      <c r="D42" s="2437" t="s">
        <v>45</v>
      </c>
      <c r="E42" s="2437" t="s">
        <v>48</v>
      </c>
      <c r="F42" s="2437" t="s">
        <v>50</v>
      </c>
      <c r="G42" s="2437" t="s">
        <v>24</v>
      </c>
      <c r="H42" s="2437" t="s">
        <v>24</v>
      </c>
      <c r="I42" s="2437" t="s">
        <v>756</v>
      </c>
    </row>
    <row customHeight="1" ht="11.25">
      <c r="A43" s="2437" t="s">
        <v>2176</v>
      </c>
      <c r="B43" s="2437" t="s">
        <v>14</v>
      </c>
      <c r="C43" s="2437" t="s">
        <v>2294</v>
      </c>
      <c r="D43" s="2437" t="s">
        <v>2295</v>
      </c>
      <c r="E43" s="2437" t="s">
        <v>2296</v>
      </c>
      <c r="F43" s="2437" t="s">
        <v>2214</v>
      </c>
      <c r="G43" s="2437" t="s">
        <v>2297</v>
      </c>
      <c r="H43" s="2437" t="s">
        <v>24</v>
      </c>
      <c r="I43" s="2437" t="s">
        <v>756</v>
      </c>
    </row>
    <row customHeight="1" ht="11.25">
      <c r="A44" s="2437" t="s">
        <v>2176</v>
      </c>
      <c r="B44" s="2437" t="s">
        <v>14</v>
      </c>
      <c r="C44" s="2437" t="s">
        <v>2298</v>
      </c>
      <c r="D44" s="2437" t="s">
        <v>2299</v>
      </c>
      <c r="E44" s="2437" t="s">
        <v>2300</v>
      </c>
      <c r="F44" s="2437" t="s">
        <v>50</v>
      </c>
      <c r="G44" s="2437" t="s">
        <v>24</v>
      </c>
      <c r="H44" s="2437" t="s">
        <v>24</v>
      </c>
      <c r="I44" s="2437" t="s">
        <v>756</v>
      </c>
    </row>
    <row customHeight="1" ht="11.25">
      <c r="A45" s="2437" t="s">
        <v>2176</v>
      </c>
      <c r="B45" s="2437" t="s">
        <v>14</v>
      </c>
      <c r="C45" s="2437" t="s">
        <v>2301</v>
      </c>
      <c r="D45" s="2437" t="s">
        <v>2302</v>
      </c>
      <c r="E45" s="2437" t="s">
        <v>2303</v>
      </c>
      <c r="F45" s="2437" t="s">
        <v>2304</v>
      </c>
      <c r="G45" s="2437" t="s">
        <v>2305</v>
      </c>
      <c r="H45" s="2437" t="s">
        <v>24</v>
      </c>
      <c r="I45" s="2437" t="s">
        <v>756</v>
      </c>
    </row>
    <row customHeight="1" ht="11.25">
      <c r="A46" s="2437" t="s">
        <v>2176</v>
      </c>
      <c r="B46" s="2437" t="s">
        <v>14</v>
      </c>
      <c r="C46" s="2437" t="s">
        <v>2306</v>
      </c>
      <c r="D46" s="2437" t="s">
        <v>2307</v>
      </c>
      <c r="E46" s="2437" t="s">
        <v>2308</v>
      </c>
      <c r="F46" s="2437" t="s">
        <v>50</v>
      </c>
      <c r="G46" s="2437" t="s">
        <v>24</v>
      </c>
      <c r="H46" s="2437" t="s">
        <v>24</v>
      </c>
      <c r="I46" s="2437" t="s">
        <v>756</v>
      </c>
    </row>
    <row customHeight="1" ht="11.25">
      <c r="A47" s="2437" t="s">
        <v>2176</v>
      </c>
      <c r="B47" s="2437" t="s">
        <v>14</v>
      </c>
      <c r="C47" s="2437" t="s">
        <v>2207</v>
      </c>
      <c r="D47" s="2437" t="s">
        <v>2208</v>
      </c>
      <c r="E47" s="2437" t="s">
        <v>2209</v>
      </c>
      <c r="F47" s="2437" t="s">
        <v>2210</v>
      </c>
      <c r="G47" s="2437" t="s">
        <v>24</v>
      </c>
      <c r="H47" s="2437" t="s">
        <v>24</v>
      </c>
      <c r="I47" s="2437" t="s">
        <v>756</v>
      </c>
    </row>
    <row customHeight="1" ht="11.25">
      <c r="A48" s="2437" t="s">
        <v>2176</v>
      </c>
      <c r="B48" s="2437" t="s">
        <v>14</v>
      </c>
      <c r="C48" s="2437" t="s">
        <v>2309</v>
      </c>
      <c r="D48" s="2437" t="s">
        <v>2310</v>
      </c>
      <c r="E48" s="2437" t="s">
        <v>2311</v>
      </c>
      <c r="F48" s="2437" t="s">
        <v>2180</v>
      </c>
      <c r="G48" s="2437" t="s">
        <v>24</v>
      </c>
      <c r="H48" s="2437" t="s">
        <v>24</v>
      </c>
      <c r="I48" s="2437" t="s">
        <v>756</v>
      </c>
    </row>
    <row customHeight="1" ht="11.25">
      <c r="A49" s="2437" t="s">
        <v>2176</v>
      </c>
      <c r="B49" s="2437" t="s">
        <v>14</v>
      </c>
      <c r="C49" s="2437" t="s">
        <v>2312</v>
      </c>
      <c r="D49" s="2437" t="s">
        <v>2313</v>
      </c>
      <c r="E49" s="2437" t="s">
        <v>2314</v>
      </c>
      <c r="F49" s="2437" t="s">
        <v>2292</v>
      </c>
      <c r="G49" s="2437" t="s">
        <v>2315</v>
      </c>
      <c r="H49" s="2437" t="s">
        <v>24</v>
      </c>
      <c r="I49" s="2437" t="s">
        <v>756</v>
      </c>
    </row>
    <row customHeight="1" ht="11.25">
      <c r="A50" s="2437" t="s">
        <v>2176</v>
      </c>
      <c r="B50" s="2437" t="s">
        <v>14</v>
      </c>
      <c r="C50" s="2437" t="s">
        <v>2316</v>
      </c>
      <c r="D50" s="2437" t="s">
        <v>2317</v>
      </c>
      <c r="E50" s="2437" t="s">
        <v>2318</v>
      </c>
      <c r="F50" s="2437" t="s">
        <v>2196</v>
      </c>
      <c r="G50" s="2437" t="s">
        <v>24</v>
      </c>
      <c r="H50" s="2437" t="s">
        <v>24</v>
      </c>
      <c r="I50" s="2437" t="s">
        <v>756</v>
      </c>
    </row>
    <row customHeight="1" ht="11.25">
      <c r="A51" s="2437" t="s">
        <v>2176</v>
      </c>
      <c r="B51" s="2437" t="s">
        <v>14</v>
      </c>
      <c r="C51" s="2437" t="s">
        <v>2319</v>
      </c>
      <c r="D51" s="2437" t="s">
        <v>2320</v>
      </c>
      <c r="E51" s="2437" t="s">
        <v>2321</v>
      </c>
      <c r="F51" s="2437" t="s">
        <v>2189</v>
      </c>
      <c r="G51" s="2437" t="s">
        <v>24</v>
      </c>
      <c r="H51" s="2437" t="s">
        <v>2322</v>
      </c>
      <c r="I51" s="2437" t="s">
        <v>756</v>
      </c>
    </row>
    <row customHeight="1" ht="11.25">
      <c r="A52" s="2437" t="s">
        <v>2176</v>
      </c>
      <c r="B52" s="2437" t="s">
        <v>14</v>
      </c>
      <c r="C52" s="2437" t="s">
        <v>2323</v>
      </c>
      <c r="D52" s="2437" t="s">
        <v>2324</v>
      </c>
      <c r="E52" s="2437" t="s">
        <v>2325</v>
      </c>
      <c r="F52" s="2437" t="s">
        <v>2326</v>
      </c>
      <c r="G52" s="2437" t="s">
        <v>2327</v>
      </c>
      <c r="H52" s="2437" t="s">
        <v>24</v>
      </c>
      <c r="I52" s="2437" t="s">
        <v>756</v>
      </c>
    </row>
    <row customHeight="1" ht="11.25">
      <c r="A53" s="2437" t="s">
        <v>2176</v>
      </c>
      <c r="B53" s="2437" t="s">
        <v>14</v>
      </c>
      <c r="C53" s="2437" t="s">
        <v>2328</v>
      </c>
      <c r="D53" s="2437" t="s">
        <v>2329</v>
      </c>
      <c r="E53" s="2437" t="s">
        <v>2330</v>
      </c>
      <c r="F53" s="2437" t="s">
        <v>2180</v>
      </c>
      <c r="G53" s="2437" t="s">
        <v>2331</v>
      </c>
      <c r="H53" s="2437" t="s">
        <v>24</v>
      </c>
      <c r="I53" s="2437" t="s">
        <v>756</v>
      </c>
    </row>
    <row customHeight="1" ht="11.25">
      <c r="A54" s="2437" t="s">
        <v>2176</v>
      </c>
      <c r="B54" s="2437" t="s">
        <v>14</v>
      </c>
      <c r="C54" s="2437" t="s">
        <v>2332</v>
      </c>
      <c r="D54" s="2437" t="s">
        <v>2329</v>
      </c>
      <c r="E54" s="2437" t="s">
        <v>2333</v>
      </c>
      <c r="F54" s="2437" t="s">
        <v>2214</v>
      </c>
      <c r="G54" s="2437" t="s">
        <v>2334</v>
      </c>
      <c r="H54" s="2437" t="s">
        <v>24</v>
      </c>
      <c r="I54" s="2437" t="s">
        <v>756</v>
      </c>
    </row>
    <row customHeight="1" ht="11.25">
      <c r="A55" s="2437" t="s">
        <v>2176</v>
      </c>
      <c r="B55" s="2437" t="s">
        <v>14</v>
      </c>
      <c r="C55" s="2437" t="s">
        <v>2335</v>
      </c>
      <c r="D55" s="2437" t="s">
        <v>2336</v>
      </c>
      <c r="E55" s="2437" t="s">
        <v>2337</v>
      </c>
      <c r="F55" s="2437" t="s">
        <v>2214</v>
      </c>
      <c r="G55" s="2437" t="s">
        <v>24</v>
      </c>
      <c r="H55" s="2437" t="s">
        <v>24</v>
      </c>
      <c r="I55" s="2437" t="s">
        <v>756</v>
      </c>
    </row>
    <row customHeight="1" ht="11.25">
      <c r="A56" s="2437" t="s">
        <v>2176</v>
      </c>
      <c r="B56" s="2437" t="s">
        <v>14</v>
      </c>
      <c r="C56" s="2437" t="s">
        <v>2338</v>
      </c>
      <c r="D56" s="2437" t="s">
        <v>2339</v>
      </c>
      <c r="E56" s="2437" t="s">
        <v>2340</v>
      </c>
      <c r="F56" s="2437" t="s">
        <v>2180</v>
      </c>
      <c r="G56" s="2437" t="s">
        <v>24</v>
      </c>
      <c r="H56" s="2437" t="s">
        <v>24</v>
      </c>
      <c r="I56" s="2437" t="s">
        <v>756</v>
      </c>
    </row>
    <row customHeight="1" ht="11.25">
      <c r="A57" s="2437" t="s">
        <v>2176</v>
      </c>
      <c r="B57" s="2437" t="s">
        <v>14</v>
      </c>
      <c r="C57" s="2437" t="s">
        <v>2341</v>
      </c>
      <c r="D57" s="2437" t="s">
        <v>2342</v>
      </c>
      <c r="E57" s="2437" t="s">
        <v>2343</v>
      </c>
      <c r="F57" s="2437" t="s">
        <v>50</v>
      </c>
      <c r="G57" s="2437" t="s">
        <v>24</v>
      </c>
      <c r="H57" s="2437" t="s">
        <v>24</v>
      </c>
      <c r="I57" s="2437" t="s">
        <v>756</v>
      </c>
    </row>
    <row customHeight="1" ht="11.25">
      <c r="A58" s="2437" t="s">
        <v>2176</v>
      </c>
      <c r="B58" s="2437" t="s">
        <v>14</v>
      </c>
      <c r="C58" s="2437" t="s">
        <v>2344</v>
      </c>
      <c r="D58" s="2437" t="s">
        <v>2345</v>
      </c>
      <c r="E58" s="2437" t="s">
        <v>2346</v>
      </c>
      <c r="F58" s="2437" t="s">
        <v>50</v>
      </c>
      <c r="G58" s="2437" t="s">
        <v>24</v>
      </c>
      <c r="H58" s="2437" t="s">
        <v>24</v>
      </c>
      <c r="I58" s="2437" t="s">
        <v>756</v>
      </c>
    </row>
    <row customHeight="1" ht="11.25">
      <c r="A59" s="2437" t="s">
        <v>2176</v>
      </c>
      <c r="B59" s="2437" t="s">
        <v>14</v>
      </c>
      <c r="C59" s="2437" t="s">
        <v>2347</v>
      </c>
      <c r="D59" s="2437" t="s">
        <v>2348</v>
      </c>
      <c r="E59" s="2437" t="s">
        <v>2349</v>
      </c>
      <c r="F59" s="2437" t="s">
        <v>2180</v>
      </c>
      <c r="G59" s="2437" t="s">
        <v>2350</v>
      </c>
      <c r="H59" s="2437" t="s">
        <v>24</v>
      </c>
      <c r="I59" s="2437" t="s">
        <v>756</v>
      </c>
    </row>
    <row customHeight="1" ht="11.25">
      <c r="A60" s="2437" t="s">
        <v>2176</v>
      </c>
      <c r="B60" s="2437" t="s">
        <v>14</v>
      </c>
      <c r="C60" s="2437" t="s">
        <v>2351</v>
      </c>
      <c r="D60" s="2437" t="s">
        <v>2352</v>
      </c>
      <c r="E60" s="2437" t="s">
        <v>2353</v>
      </c>
      <c r="F60" s="2437" t="s">
        <v>2354</v>
      </c>
      <c r="G60" s="2437" t="s">
        <v>24</v>
      </c>
      <c r="H60" s="2437" t="s">
        <v>24</v>
      </c>
      <c r="I60" s="2437" t="s">
        <v>756</v>
      </c>
    </row>
    <row customHeight="1" ht="11.25">
      <c r="A61" s="2437" t="s">
        <v>2176</v>
      </c>
      <c r="B61" s="2437" t="s">
        <v>14</v>
      </c>
      <c r="C61" s="2437" t="s">
        <v>2355</v>
      </c>
      <c r="D61" s="2437" t="s">
        <v>2356</v>
      </c>
      <c r="E61" s="2437" t="s">
        <v>2357</v>
      </c>
      <c r="F61" s="2437" t="s">
        <v>2180</v>
      </c>
      <c r="G61" s="2437" t="s">
        <v>2358</v>
      </c>
      <c r="H61" s="2437" t="s">
        <v>2327</v>
      </c>
      <c r="I61" s="2437" t="s">
        <v>756</v>
      </c>
    </row>
    <row customHeight="1" ht="11.25">
      <c r="A62" s="2437" t="s">
        <v>2176</v>
      </c>
      <c r="B62" s="2437" t="s">
        <v>14</v>
      </c>
      <c r="C62" s="2437" t="s">
        <v>2359</v>
      </c>
      <c r="D62" s="2437" t="s">
        <v>2360</v>
      </c>
      <c r="E62" s="2437" t="s">
        <v>2361</v>
      </c>
      <c r="F62" s="2437" t="s">
        <v>2180</v>
      </c>
      <c r="G62" s="2437" t="s">
        <v>2362</v>
      </c>
      <c r="H62" s="2437" t="s">
        <v>24</v>
      </c>
      <c r="I62" s="2437" t="s">
        <v>756</v>
      </c>
    </row>
    <row customHeight="1" ht="11.25">
      <c r="A63" s="2437" t="s">
        <v>2176</v>
      </c>
      <c r="B63" s="2437" t="s">
        <v>14</v>
      </c>
      <c r="C63" s="2437" t="s">
        <v>2363</v>
      </c>
      <c r="D63" s="2437" t="s">
        <v>2364</v>
      </c>
      <c r="E63" s="2437" t="s">
        <v>2365</v>
      </c>
      <c r="F63" s="2437" t="s">
        <v>2292</v>
      </c>
      <c r="G63" s="2437" t="s">
        <v>24</v>
      </c>
      <c r="H63" s="2437" t="s">
        <v>24</v>
      </c>
      <c r="I63" s="2437" t="s">
        <v>756</v>
      </c>
    </row>
    <row customHeight="1" ht="11.25">
      <c r="A64" s="2437" t="s">
        <v>2176</v>
      </c>
      <c r="B64" s="2437" t="s">
        <v>14</v>
      </c>
      <c r="C64" s="2437" t="s">
        <v>2366</v>
      </c>
      <c r="D64" s="2437" t="s">
        <v>2367</v>
      </c>
      <c r="E64" s="2437" t="s">
        <v>2368</v>
      </c>
      <c r="F64" s="2437" t="s">
        <v>2180</v>
      </c>
      <c r="G64" s="2437" t="s">
        <v>2369</v>
      </c>
      <c r="H64" s="2437" t="s">
        <v>24</v>
      </c>
      <c r="I64" s="2437" t="s">
        <v>756</v>
      </c>
    </row>
    <row customHeight="1" ht="11.25">
      <c r="A65" s="2437" t="s">
        <v>2176</v>
      </c>
      <c r="B65" s="2437" t="s">
        <v>14</v>
      </c>
      <c r="C65" s="2437" t="s">
        <v>2370</v>
      </c>
      <c r="D65" s="2437" t="s">
        <v>2371</v>
      </c>
      <c r="E65" s="2437" t="s">
        <v>2372</v>
      </c>
      <c r="F65" s="2437" t="s">
        <v>50</v>
      </c>
      <c r="G65" s="2437" t="s">
        <v>24</v>
      </c>
      <c r="H65" s="2437" t="s">
        <v>24</v>
      </c>
      <c r="I65" s="2437" t="s">
        <v>756</v>
      </c>
    </row>
    <row customHeight="1" ht="11.25">
      <c r="A66" s="2437" t="s">
        <v>2176</v>
      </c>
      <c r="B66" s="2437" t="s">
        <v>14</v>
      </c>
      <c r="C66" s="2437" t="s">
        <v>2373</v>
      </c>
      <c r="D66" s="2437" t="s">
        <v>2374</v>
      </c>
      <c r="E66" s="2437" t="s">
        <v>2375</v>
      </c>
      <c r="F66" s="2437" t="s">
        <v>50</v>
      </c>
      <c r="G66" s="2437" t="s">
        <v>24</v>
      </c>
      <c r="H66" s="2437" t="s">
        <v>24</v>
      </c>
      <c r="I66" s="2437" t="s">
        <v>756</v>
      </c>
    </row>
    <row customHeight="1" ht="11.25">
      <c r="A67" s="2437" t="s">
        <v>2176</v>
      </c>
      <c r="B67" s="2437" t="s">
        <v>14</v>
      </c>
      <c r="C67" s="2437" t="s">
        <v>2376</v>
      </c>
      <c r="D67" s="2437" t="s">
        <v>2377</v>
      </c>
      <c r="E67" s="2437" t="s">
        <v>2378</v>
      </c>
      <c r="F67" s="2437" t="s">
        <v>2214</v>
      </c>
      <c r="G67" s="2437" t="s">
        <v>24</v>
      </c>
      <c r="H67" s="2437" t="s">
        <v>24</v>
      </c>
      <c r="I67" s="2437" t="s">
        <v>756</v>
      </c>
    </row>
    <row customHeight="1" ht="11.25">
      <c r="A68" s="2437" t="s">
        <v>2176</v>
      </c>
      <c r="B68" s="2437" t="s">
        <v>14</v>
      </c>
      <c r="C68" s="2437" t="s">
        <v>2242</v>
      </c>
      <c r="D68" s="2437" t="s">
        <v>2243</v>
      </c>
      <c r="E68" s="2437" t="s">
        <v>2183</v>
      </c>
      <c r="F68" s="2437" t="s">
        <v>2244</v>
      </c>
      <c r="G68" s="2437" t="s">
        <v>2185</v>
      </c>
      <c r="H68" s="2437" t="s">
        <v>24</v>
      </c>
      <c r="I68" s="2437" t="s">
        <v>756</v>
      </c>
    </row>
    <row customHeight="1" ht="11.25">
      <c r="A69" s="2437" t="s">
        <v>2176</v>
      </c>
      <c r="B69" s="2437" t="s">
        <v>14</v>
      </c>
      <c r="C69" s="2437" t="s">
        <v>2379</v>
      </c>
      <c r="D69" s="2437" t="s">
        <v>2380</v>
      </c>
      <c r="E69" s="2437" t="s">
        <v>2381</v>
      </c>
      <c r="F69" s="2437" t="s">
        <v>2180</v>
      </c>
      <c r="G69" s="2437" t="s">
        <v>24</v>
      </c>
      <c r="H69" s="2437" t="s">
        <v>24</v>
      </c>
      <c r="I69" s="2437" t="s">
        <v>756</v>
      </c>
    </row>
    <row customHeight="1" ht="11.25">
      <c r="A70" s="2437" t="s">
        <v>2176</v>
      </c>
      <c r="B70" s="2437" t="s">
        <v>14</v>
      </c>
      <c r="C70" s="2437" t="s">
        <v>2245</v>
      </c>
      <c r="D70" s="2437" t="s">
        <v>2246</v>
      </c>
      <c r="E70" s="2437" t="s">
        <v>2247</v>
      </c>
      <c r="F70" s="2437" t="s">
        <v>2248</v>
      </c>
      <c r="G70" s="2437" t="s">
        <v>24</v>
      </c>
      <c r="H70" s="2437" t="s">
        <v>24</v>
      </c>
      <c r="I70" s="2437" t="s">
        <v>756</v>
      </c>
    </row>
    <row customHeight="1" ht="11.25">
      <c r="A71" s="2437" t="s">
        <v>2176</v>
      </c>
      <c r="B71" s="2437" t="s">
        <v>14</v>
      </c>
      <c r="C71" s="2437" t="s">
        <v>2382</v>
      </c>
      <c r="D71" s="2437" t="s">
        <v>2383</v>
      </c>
      <c r="E71" s="2437" t="s">
        <v>2272</v>
      </c>
      <c r="F71" s="2437" t="s">
        <v>2384</v>
      </c>
      <c r="G71" s="2437" t="s">
        <v>24</v>
      </c>
      <c r="H71" s="2437" t="s">
        <v>24</v>
      </c>
      <c r="I71" s="2437" t="s">
        <v>756</v>
      </c>
    </row>
    <row customHeight="1" ht="11.25">
      <c r="A72" s="2437" t="s">
        <v>2176</v>
      </c>
      <c r="B72" s="2437" t="s">
        <v>14</v>
      </c>
      <c r="C72" s="2437" t="s">
        <v>2385</v>
      </c>
      <c r="D72" s="2437" t="s">
        <v>2386</v>
      </c>
      <c r="E72" s="2437" t="s">
        <v>2387</v>
      </c>
      <c r="F72" s="2437" t="s">
        <v>2196</v>
      </c>
      <c r="G72" s="2437" t="s">
        <v>24</v>
      </c>
      <c r="H72" s="2437" t="s">
        <v>24</v>
      </c>
      <c r="I72" s="2437" t="s">
        <v>756</v>
      </c>
    </row>
    <row customHeight="1" ht="11.25">
      <c r="A73" s="2437" t="s">
        <v>2176</v>
      </c>
      <c r="B73" s="2437" t="s">
        <v>14</v>
      </c>
      <c r="C73" s="2437" t="s">
        <v>2388</v>
      </c>
      <c r="D73" s="2437" t="s">
        <v>2389</v>
      </c>
      <c r="E73" s="2437" t="s">
        <v>2390</v>
      </c>
      <c r="F73" s="2437" t="s">
        <v>2391</v>
      </c>
      <c r="G73" s="2437" t="s">
        <v>24</v>
      </c>
      <c r="H73" s="2437" t="s">
        <v>24</v>
      </c>
      <c r="I73" s="2437" t="s">
        <v>756</v>
      </c>
    </row>
    <row customHeight="1" ht="11.25">
      <c r="A74" s="2437" t="s">
        <v>2176</v>
      </c>
      <c r="B74" s="2437" t="s">
        <v>14</v>
      </c>
      <c r="C74" s="2437" t="s">
        <v>2392</v>
      </c>
      <c r="D74" s="2437" t="s">
        <v>2393</v>
      </c>
      <c r="E74" s="2437" t="s">
        <v>2394</v>
      </c>
      <c r="F74" s="2437" t="s">
        <v>2196</v>
      </c>
      <c r="G74" s="2437" t="s">
        <v>24</v>
      </c>
      <c r="H74" s="2437" t="s">
        <v>24</v>
      </c>
      <c r="I74" s="2437" t="s">
        <v>756</v>
      </c>
    </row>
    <row customHeight="1" ht="11.25">
      <c r="A75" s="2437" t="s">
        <v>2176</v>
      </c>
      <c r="B75" s="2437" t="s">
        <v>14</v>
      </c>
      <c r="C75" s="2437" t="s">
        <v>2249</v>
      </c>
      <c r="D75" s="2437" t="s">
        <v>2250</v>
      </c>
      <c r="E75" s="2437" t="s">
        <v>2251</v>
      </c>
      <c r="F75" s="2437" t="s">
        <v>2252</v>
      </c>
      <c r="G75" s="2437" t="s">
        <v>24</v>
      </c>
      <c r="H75" s="2437" t="s">
        <v>24</v>
      </c>
      <c r="I75" s="2437" t="s">
        <v>756</v>
      </c>
    </row>
    <row customHeight="1" ht="11.25">
      <c r="A76" s="2437" t="s">
        <v>2176</v>
      </c>
      <c r="B76" s="2437" t="s">
        <v>14</v>
      </c>
      <c r="C76" s="2437" t="s">
        <v>2253</v>
      </c>
      <c r="D76" s="2437" t="s">
        <v>2254</v>
      </c>
      <c r="E76" s="2437" t="s">
        <v>2251</v>
      </c>
      <c r="F76" s="2437" t="s">
        <v>2255</v>
      </c>
      <c r="G76" s="2437" t="s">
        <v>2256</v>
      </c>
      <c r="H76" s="2437" t="s">
        <v>24</v>
      </c>
      <c r="I76" s="2437" t="s">
        <v>756</v>
      </c>
    </row>
    <row customHeight="1" ht="11.25">
      <c r="A77" s="2437" t="s">
        <v>2176</v>
      </c>
      <c r="B77" s="2437" t="s">
        <v>14</v>
      </c>
      <c r="C77" s="2437" t="s">
        <v>2395</v>
      </c>
      <c r="D77" s="2437" t="s">
        <v>2396</v>
      </c>
      <c r="E77" s="2437" t="s">
        <v>2201</v>
      </c>
      <c r="F77" s="2437" t="s">
        <v>2397</v>
      </c>
      <c r="G77" s="2437" t="s">
        <v>24</v>
      </c>
      <c r="H77" s="2437" t="s">
        <v>24</v>
      </c>
      <c r="I77" s="2437" t="s">
        <v>756</v>
      </c>
    </row>
    <row customHeight="1" ht="11.25">
      <c r="A78" s="2437" t="s">
        <v>2176</v>
      </c>
      <c r="B78" s="2437" t="s">
        <v>14</v>
      </c>
      <c r="C78" s="2437" t="s">
        <v>2398</v>
      </c>
      <c r="D78" s="2437" t="s">
        <v>2399</v>
      </c>
      <c r="E78" s="2437" t="s">
        <v>2272</v>
      </c>
      <c r="F78" s="2437" t="s">
        <v>2189</v>
      </c>
      <c r="G78" s="2437" t="s">
        <v>24</v>
      </c>
      <c r="H78" s="2437" t="s">
        <v>24</v>
      </c>
      <c r="I78" s="2437" t="s">
        <v>756</v>
      </c>
    </row>
    <row customHeight="1" ht="11.25">
      <c r="A79" s="2437" t="s">
        <v>2176</v>
      </c>
      <c r="B79" s="2437" t="s">
        <v>14</v>
      </c>
      <c r="C79" s="2437" t="s">
        <v>2177</v>
      </c>
      <c r="D79" s="2437" t="s">
        <v>2178</v>
      </c>
      <c r="E79" s="2437" t="s">
        <v>2179</v>
      </c>
      <c r="F79" s="2437" t="s">
        <v>2180</v>
      </c>
      <c r="G79" s="2437" t="s">
        <v>24</v>
      </c>
      <c r="H79" s="2437" t="s">
        <v>24</v>
      </c>
      <c r="I79" s="2437" t="s">
        <v>808</v>
      </c>
    </row>
    <row customHeight="1" ht="11.25">
      <c r="A80" s="2437" t="s">
        <v>2176</v>
      </c>
      <c r="B80" s="2437" t="s">
        <v>14</v>
      </c>
      <c r="C80" s="2437" t="s">
        <v>2262</v>
      </c>
      <c r="D80" s="2437" t="s">
        <v>2263</v>
      </c>
      <c r="E80" s="2437" t="s">
        <v>2264</v>
      </c>
      <c r="F80" s="2437" t="s">
        <v>2265</v>
      </c>
      <c r="G80" s="2437" t="s">
        <v>24</v>
      </c>
      <c r="H80" s="2437" t="s">
        <v>24</v>
      </c>
      <c r="I80" s="2437" t="s">
        <v>808</v>
      </c>
    </row>
    <row customHeight="1" ht="11.25">
      <c r="A81" s="2437" t="s">
        <v>2176</v>
      </c>
      <c r="B81" s="2437" t="s">
        <v>14</v>
      </c>
      <c r="C81" s="2437" t="s">
        <v>2181</v>
      </c>
      <c r="D81" s="2437" t="s">
        <v>2182</v>
      </c>
      <c r="E81" s="2437" t="s">
        <v>2183</v>
      </c>
      <c r="F81" s="2437" t="s">
        <v>2184</v>
      </c>
      <c r="G81" s="2437" t="s">
        <v>2185</v>
      </c>
      <c r="H81" s="2437" t="s">
        <v>24</v>
      </c>
      <c r="I81" s="2437" t="s">
        <v>808</v>
      </c>
    </row>
    <row customHeight="1" ht="11.25">
      <c r="A82" s="2437" t="s">
        <v>2176</v>
      </c>
      <c r="B82" s="2437" t="s">
        <v>14</v>
      </c>
      <c r="C82" s="2437" t="s">
        <v>2266</v>
      </c>
      <c r="D82" s="2437" t="s">
        <v>2267</v>
      </c>
      <c r="E82" s="2437" t="s">
        <v>2268</v>
      </c>
      <c r="F82" s="2437" t="s">
        <v>2269</v>
      </c>
      <c r="G82" s="2437" t="s">
        <v>24</v>
      </c>
      <c r="H82" s="2437" t="s">
        <v>24</v>
      </c>
      <c r="I82" s="2437" t="s">
        <v>808</v>
      </c>
    </row>
    <row customHeight="1" ht="11.25">
      <c r="A83" s="2437" t="s">
        <v>2176</v>
      </c>
      <c r="B83" s="2437" t="s">
        <v>14</v>
      </c>
      <c r="C83" s="2437" t="s">
        <v>24</v>
      </c>
      <c r="D83" s="2437" t="s">
        <v>2197</v>
      </c>
      <c r="E83" s="2437" t="s">
        <v>2198</v>
      </c>
      <c r="F83" s="2437" t="s">
        <v>2189</v>
      </c>
      <c r="G83" s="2437" t="s">
        <v>24</v>
      </c>
      <c r="H83" s="2437" t="s">
        <v>24</v>
      </c>
      <c r="I83" s="2437" t="s">
        <v>808</v>
      </c>
    </row>
    <row customHeight="1" ht="11.25">
      <c r="A84" s="2437" t="s">
        <v>2176</v>
      </c>
      <c r="B84" s="2437" t="s">
        <v>14</v>
      </c>
      <c r="C84" s="2437" t="s">
        <v>2199</v>
      </c>
      <c r="D84" s="2437" t="s">
        <v>2200</v>
      </c>
      <c r="E84" s="2437" t="s">
        <v>2201</v>
      </c>
      <c r="F84" s="2437" t="s">
        <v>2202</v>
      </c>
      <c r="G84" s="2437" t="s">
        <v>2203</v>
      </c>
      <c r="H84" s="2437" t="s">
        <v>24</v>
      </c>
      <c r="I84" s="2437" t="s">
        <v>808</v>
      </c>
    </row>
    <row customHeight="1" ht="11.25">
      <c r="A85" s="2437" t="s">
        <v>2176</v>
      </c>
      <c r="B85" s="2437" t="s">
        <v>14</v>
      </c>
      <c r="C85" s="2437" t="s">
        <v>2293</v>
      </c>
      <c r="D85" s="2437" t="s">
        <v>45</v>
      </c>
      <c r="E85" s="2437" t="s">
        <v>48</v>
      </c>
      <c r="F85" s="2437" t="s">
        <v>50</v>
      </c>
      <c r="G85" s="2437" t="s">
        <v>24</v>
      </c>
      <c r="H85" s="2437" t="s">
        <v>24</v>
      </c>
      <c r="I85" s="2437" t="s">
        <v>808</v>
      </c>
    </row>
    <row customHeight="1" ht="11.25">
      <c r="A86" s="2437" t="s">
        <v>2176</v>
      </c>
      <c r="B86" s="2437" t="s">
        <v>14</v>
      </c>
      <c r="C86" s="2437" t="s">
        <v>2294</v>
      </c>
      <c r="D86" s="2437" t="s">
        <v>2295</v>
      </c>
      <c r="E86" s="2437" t="s">
        <v>2296</v>
      </c>
      <c r="F86" s="2437" t="s">
        <v>2214</v>
      </c>
      <c r="G86" s="2437" t="s">
        <v>2297</v>
      </c>
      <c r="H86" s="2437" t="s">
        <v>24</v>
      </c>
      <c r="I86" s="2437" t="s">
        <v>808</v>
      </c>
    </row>
    <row customHeight="1" ht="11.25">
      <c r="A87" s="2437" t="s">
        <v>2176</v>
      </c>
      <c r="B87" s="2437" t="s">
        <v>14</v>
      </c>
      <c r="C87" s="2437" t="s">
        <v>2306</v>
      </c>
      <c r="D87" s="2437" t="s">
        <v>2307</v>
      </c>
      <c r="E87" s="2437" t="s">
        <v>2308</v>
      </c>
      <c r="F87" s="2437" t="s">
        <v>50</v>
      </c>
      <c r="G87" s="2437" t="s">
        <v>24</v>
      </c>
      <c r="H87" s="2437" t="s">
        <v>24</v>
      </c>
      <c r="I87" s="2437" t="s">
        <v>808</v>
      </c>
    </row>
    <row customHeight="1" ht="11.25">
      <c r="A88" s="2437" t="s">
        <v>2176</v>
      </c>
      <c r="B88" s="2437" t="s">
        <v>14</v>
      </c>
      <c r="C88" s="2437" t="s">
        <v>2309</v>
      </c>
      <c r="D88" s="2437" t="s">
        <v>2310</v>
      </c>
      <c r="E88" s="2437" t="s">
        <v>2311</v>
      </c>
      <c r="F88" s="2437" t="s">
        <v>2180</v>
      </c>
      <c r="G88" s="2437" t="s">
        <v>24</v>
      </c>
      <c r="H88" s="2437" t="s">
        <v>24</v>
      </c>
      <c r="I88" s="2437" t="s">
        <v>808</v>
      </c>
    </row>
    <row customHeight="1" ht="11.25">
      <c r="A89" s="2437" t="s">
        <v>2176</v>
      </c>
      <c r="B89" s="2437" t="s">
        <v>14</v>
      </c>
      <c r="C89" s="2437" t="s">
        <v>2312</v>
      </c>
      <c r="D89" s="2437" t="s">
        <v>2313</v>
      </c>
      <c r="E89" s="2437" t="s">
        <v>2314</v>
      </c>
      <c r="F89" s="2437" t="s">
        <v>2292</v>
      </c>
      <c r="G89" s="2437" t="s">
        <v>2315</v>
      </c>
      <c r="H89" s="2437" t="s">
        <v>24</v>
      </c>
      <c r="I89" s="2437" t="s">
        <v>808</v>
      </c>
    </row>
    <row customHeight="1" ht="11.25">
      <c r="A90" s="2437" t="s">
        <v>2176</v>
      </c>
      <c r="B90" s="2437" t="s">
        <v>14</v>
      </c>
      <c r="C90" s="2437" t="s">
        <v>2316</v>
      </c>
      <c r="D90" s="2437" t="s">
        <v>2317</v>
      </c>
      <c r="E90" s="2437" t="s">
        <v>2318</v>
      </c>
      <c r="F90" s="2437" t="s">
        <v>2196</v>
      </c>
      <c r="G90" s="2437" t="s">
        <v>24</v>
      </c>
      <c r="H90" s="2437" t="s">
        <v>24</v>
      </c>
      <c r="I90" s="2437" t="s">
        <v>808</v>
      </c>
    </row>
    <row customHeight="1" ht="11.25">
      <c r="A91" s="2437" t="s">
        <v>2176</v>
      </c>
      <c r="B91" s="2437" t="s">
        <v>14</v>
      </c>
      <c r="C91" s="2437" t="s">
        <v>2400</v>
      </c>
      <c r="D91" s="2437" t="s">
        <v>2324</v>
      </c>
      <c r="E91" s="2437" t="s">
        <v>2401</v>
      </c>
      <c r="F91" s="2437" t="s">
        <v>2180</v>
      </c>
      <c r="G91" s="2437" t="s">
        <v>24</v>
      </c>
      <c r="H91" s="2437" t="s">
        <v>24</v>
      </c>
      <c r="I91" s="2437" t="s">
        <v>808</v>
      </c>
    </row>
    <row customHeight="1" ht="11.25">
      <c r="A92" s="2437" t="s">
        <v>2176</v>
      </c>
      <c r="B92" s="2437" t="s">
        <v>14</v>
      </c>
      <c r="C92" s="2437" t="s">
        <v>2328</v>
      </c>
      <c r="D92" s="2437" t="s">
        <v>2329</v>
      </c>
      <c r="E92" s="2437" t="s">
        <v>2330</v>
      </c>
      <c r="F92" s="2437" t="s">
        <v>2180</v>
      </c>
      <c r="G92" s="2437" t="s">
        <v>2331</v>
      </c>
      <c r="H92" s="2437" t="s">
        <v>24</v>
      </c>
      <c r="I92" s="2437" t="s">
        <v>808</v>
      </c>
    </row>
    <row customHeight="1" ht="11.25">
      <c r="A93" s="2437" t="s">
        <v>2176</v>
      </c>
      <c r="B93" s="2437" t="s">
        <v>14</v>
      </c>
      <c r="C93" s="2437" t="s">
        <v>2335</v>
      </c>
      <c r="D93" s="2437" t="s">
        <v>2336</v>
      </c>
      <c r="E93" s="2437" t="s">
        <v>2337</v>
      </c>
      <c r="F93" s="2437" t="s">
        <v>2214</v>
      </c>
      <c r="G93" s="2437" t="s">
        <v>24</v>
      </c>
      <c r="H93" s="2437" t="s">
        <v>24</v>
      </c>
      <c r="I93" s="2437" t="s">
        <v>808</v>
      </c>
    </row>
    <row customHeight="1" ht="11.25">
      <c r="A94" s="2437" t="s">
        <v>2176</v>
      </c>
      <c r="B94" s="2437" t="s">
        <v>14</v>
      </c>
      <c r="C94" s="2437" t="s">
        <v>2338</v>
      </c>
      <c r="D94" s="2437" t="s">
        <v>2339</v>
      </c>
      <c r="E94" s="2437" t="s">
        <v>2340</v>
      </c>
      <c r="F94" s="2437" t="s">
        <v>2180</v>
      </c>
      <c r="G94" s="2437" t="s">
        <v>24</v>
      </c>
      <c r="H94" s="2437" t="s">
        <v>24</v>
      </c>
      <c r="I94" s="2437" t="s">
        <v>808</v>
      </c>
    </row>
    <row customHeight="1" ht="11.25">
      <c r="A95" s="2437" t="s">
        <v>2176</v>
      </c>
      <c r="B95" s="2437" t="s">
        <v>14</v>
      </c>
      <c r="C95" s="2437" t="s">
        <v>2341</v>
      </c>
      <c r="D95" s="2437" t="s">
        <v>2342</v>
      </c>
      <c r="E95" s="2437" t="s">
        <v>2343</v>
      </c>
      <c r="F95" s="2437" t="s">
        <v>50</v>
      </c>
      <c r="G95" s="2437" t="s">
        <v>24</v>
      </c>
      <c r="H95" s="2437" t="s">
        <v>24</v>
      </c>
      <c r="I95" s="2437" t="s">
        <v>808</v>
      </c>
    </row>
    <row customHeight="1" ht="11.25">
      <c r="A96" s="2437" t="s">
        <v>2176</v>
      </c>
      <c r="B96" s="2437" t="s">
        <v>14</v>
      </c>
      <c r="C96" s="2437" t="s">
        <v>2347</v>
      </c>
      <c r="D96" s="2437" t="s">
        <v>2348</v>
      </c>
      <c r="E96" s="2437" t="s">
        <v>2349</v>
      </c>
      <c r="F96" s="2437" t="s">
        <v>2180</v>
      </c>
      <c r="G96" s="2437" t="s">
        <v>2350</v>
      </c>
      <c r="H96" s="2437" t="s">
        <v>24</v>
      </c>
      <c r="I96" s="2437" t="s">
        <v>808</v>
      </c>
    </row>
    <row customHeight="1" ht="11.25">
      <c r="A97" s="2437" t="s">
        <v>2176</v>
      </c>
      <c r="B97" s="2437" t="s">
        <v>14</v>
      </c>
      <c r="C97" s="2437" t="s">
        <v>2355</v>
      </c>
      <c r="D97" s="2437" t="s">
        <v>2356</v>
      </c>
      <c r="E97" s="2437" t="s">
        <v>2357</v>
      </c>
      <c r="F97" s="2437" t="s">
        <v>2180</v>
      </c>
      <c r="G97" s="2437" t="s">
        <v>2358</v>
      </c>
      <c r="H97" s="2437" t="s">
        <v>2327</v>
      </c>
      <c r="I97" s="2437" t="s">
        <v>808</v>
      </c>
    </row>
    <row customHeight="1" ht="11.25">
      <c r="A98" s="2437" t="s">
        <v>2176</v>
      </c>
      <c r="B98" s="2437" t="s">
        <v>14</v>
      </c>
      <c r="C98" s="2437" t="s">
        <v>2359</v>
      </c>
      <c r="D98" s="2437" t="s">
        <v>2360</v>
      </c>
      <c r="E98" s="2437" t="s">
        <v>2361</v>
      </c>
      <c r="F98" s="2437" t="s">
        <v>2180</v>
      </c>
      <c r="G98" s="2437" t="s">
        <v>2362</v>
      </c>
      <c r="H98" s="2437" t="s">
        <v>24</v>
      </c>
      <c r="I98" s="2437" t="s">
        <v>808</v>
      </c>
    </row>
    <row customHeight="1" ht="11.25">
      <c r="A99" s="2437" t="s">
        <v>2176</v>
      </c>
      <c r="B99" s="2437" t="s">
        <v>14</v>
      </c>
      <c r="C99" s="2437" t="s">
        <v>2363</v>
      </c>
      <c r="D99" s="2437" t="s">
        <v>2364</v>
      </c>
      <c r="E99" s="2437" t="s">
        <v>2365</v>
      </c>
      <c r="F99" s="2437" t="s">
        <v>2292</v>
      </c>
      <c r="G99" s="2437" t="s">
        <v>24</v>
      </c>
      <c r="H99" s="2437" t="s">
        <v>24</v>
      </c>
      <c r="I99" s="2437" t="s">
        <v>808</v>
      </c>
    </row>
    <row customHeight="1" ht="11.25">
      <c r="A100" s="2437" t="s">
        <v>2176</v>
      </c>
      <c r="B100" s="2437" t="s">
        <v>14</v>
      </c>
      <c r="C100" s="2437" t="s">
        <v>2366</v>
      </c>
      <c r="D100" s="2437" t="s">
        <v>2367</v>
      </c>
      <c r="E100" s="2437" t="s">
        <v>2368</v>
      </c>
      <c r="F100" s="2437" t="s">
        <v>2180</v>
      </c>
      <c r="G100" s="2437" t="s">
        <v>2369</v>
      </c>
      <c r="H100" s="2437" t="s">
        <v>24</v>
      </c>
      <c r="I100" s="2437" t="s">
        <v>808</v>
      </c>
    </row>
    <row customHeight="1" ht="11.25">
      <c r="A101" s="2437" t="s">
        <v>2176</v>
      </c>
      <c r="B101" s="2437" t="s">
        <v>14</v>
      </c>
      <c r="C101" s="2437" t="s">
        <v>2370</v>
      </c>
      <c r="D101" s="2437" t="s">
        <v>2371</v>
      </c>
      <c r="E101" s="2437" t="s">
        <v>2372</v>
      </c>
      <c r="F101" s="2437" t="s">
        <v>50</v>
      </c>
      <c r="G101" s="2437" t="s">
        <v>24</v>
      </c>
      <c r="H101" s="2437" t="s">
        <v>24</v>
      </c>
      <c r="I101" s="2437" t="s">
        <v>808</v>
      </c>
    </row>
    <row customHeight="1" ht="11.25">
      <c r="A102" s="2437" t="s">
        <v>2176</v>
      </c>
      <c r="B102" s="2437" t="s">
        <v>14</v>
      </c>
      <c r="C102" s="2437" t="s">
        <v>2373</v>
      </c>
      <c r="D102" s="2437" t="s">
        <v>2374</v>
      </c>
      <c r="E102" s="2437" t="s">
        <v>2375</v>
      </c>
      <c r="F102" s="2437" t="s">
        <v>50</v>
      </c>
      <c r="G102" s="2437" t="s">
        <v>24</v>
      </c>
      <c r="H102" s="2437" t="s">
        <v>24</v>
      </c>
      <c r="I102" s="2437" t="s">
        <v>808</v>
      </c>
    </row>
    <row customHeight="1" ht="11.25">
      <c r="A103" s="2437" t="s">
        <v>2176</v>
      </c>
      <c r="B103" s="2437" t="s">
        <v>14</v>
      </c>
      <c r="C103" s="2437" t="s">
        <v>2376</v>
      </c>
      <c r="D103" s="2437" t="s">
        <v>2377</v>
      </c>
      <c r="E103" s="2437" t="s">
        <v>2378</v>
      </c>
      <c r="F103" s="2437" t="s">
        <v>2214</v>
      </c>
      <c r="G103" s="2437" t="s">
        <v>24</v>
      </c>
      <c r="H103" s="2437" t="s">
        <v>24</v>
      </c>
      <c r="I103" s="2437" t="s">
        <v>808</v>
      </c>
    </row>
    <row customHeight="1" ht="11.25">
      <c r="A104" s="2437" t="s">
        <v>2176</v>
      </c>
      <c r="B104" s="2437" t="s">
        <v>14</v>
      </c>
      <c r="C104" s="2437" t="s">
        <v>2242</v>
      </c>
      <c r="D104" s="2437" t="s">
        <v>2243</v>
      </c>
      <c r="E104" s="2437" t="s">
        <v>2183</v>
      </c>
      <c r="F104" s="2437" t="s">
        <v>2244</v>
      </c>
      <c r="G104" s="2437" t="s">
        <v>2185</v>
      </c>
      <c r="H104" s="2437" t="s">
        <v>24</v>
      </c>
      <c r="I104" s="2437" t="s">
        <v>808</v>
      </c>
    </row>
    <row customHeight="1" ht="11.25">
      <c r="A105" s="2437" t="s">
        <v>2176</v>
      </c>
      <c r="B105" s="2437" t="s">
        <v>14</v>
      </c>
      <c r="C105" s="2437" t="s">
        <v>2245</v>
      </c>
      <c r="D105" s="2437" t="s">
        <v>2246</v>
      </c>
      <c r="E105" s="2437" t="s">
        <v>2247</v>
      </c>
      <c r="F105" s="2437" t="s">
        <v>2248</v>
      </c>
      <c r="G105" s="2437" t="s">
        <v>24</v>
      </c>
      <c r="H105" s="2437" t="s">
        <v>24</v>
      </c>
      <c r="I105" s="2437" t="s">
        <v>808</v>
      </c>
    </row>
    <row customHeight="1" ht="11.25">
      <c r="A106" s="2437" t="s">
        <v>2176</v>
      </c>
      <c r="B106" s="2437" t="s">
        <v>14</v>
      </c>
      <c r="C106" s="2437" t="s">
        <v>2385</v>
      </c>
      <c r="D106" s="2437" t="s">
        <v>2386</v>
      </c>
      <c r="E106" s="2437" t="s">
        <v>2387</v>
      </c>
      <c r="F106" s="2437" t="s">
        <v>2196</v>
      </c>
      <c r="G106" s="2437" t="s">
        <v>24</v>
      </c>
      <c r="H106" s="2437" t="s">
        <v>24</v>
      </c>
      <c r="I106" s="2437" t="s">
        <v>808</v>
      </c>
    </row>
    <row customHeight="1" ht="11.25">
      <c r="A107" s="2437" t="s">
        <v>2176</v>
      </c>
      <c r="B107" s="2437" t="s">
        <v>14</v>
      </c>
      <c r="C107" s="2437" t="s">
        <v>2388</v>
      </c>
      <c r="D107" s="2437" t="s">
        <v>2389</v>
      </c>
      <c r="E107" s="2437" t="s">
        <v>2390</v>
      </c>
      <c r="F107" s="2437" t="s">
        <v>2391</v>
      </c>
      <c r="G107" s="2437" t="s">
        <v>24</v>
      </c>
      <c r="H107" s="2437" t="s">
        <v>24</v>
      </c>
      <c r="I107" s="2437" t="s">
        <v>808</v>
      </c>
    </row>
    <row customHeight="1" ht="11.25">
      <c r="A108" s="2437" t="s">
        <v>2176</v>
      </c>
      <c r="B108" s="2437" t="s">
        <v>14</v>
      </c>
      <c r="C108" s="2437" t="s">
        <v>2392</v>
      </c>
      <c r="D108" s="2437" t="s">
        <v>2393</v>
      </c>
      <c r="E108" s="2437" t="s">
        <v>2394</v>
      </c>
      <c r="F108" s="2437" t="s">
        <v>2196</v>
      </c>
      <c r="G108" s="2437" t="s">
        <v>24</v>
      </c>
      <c r="H108" s="2437" t="s">
        <v>24</v>
      </c>
      <c r="I108" s="2437" t="s">
        <v>808</v>
      </c>
    </row>
    <row customHeight="1" ht="11.25">
      <c r="A109" s="2437" t="s">
        <v>2176</v>
      </c>
      <c r="B109" s="2437" t="s">
        <v>14</v>
      </c>
      <c r="C109" s="2437" t="s">
        <v>2249</v>
      </c>
      <c r="D109" s="2437" t="s">
        <v>2250</v>
      </c>
      <c r="E109" s="2437" t="s">
        <v>2251</v>
      </c>
      <c r="F109" s="2437" t="s">
        <v>2252</v>
      </c>
      <c r="G109" s="2437" t="s">
        <v>24</v>
      </c>
      <c r="H109" s="2437" t="s">
        <v>24</v>
      </c>
      <c r="I109" s="2437" t="s">
        <v>808</v>
      </c>
    </row>
    <row customHeight="1" ht="11.25">
      <c r="A110" s="2437" t="s">
        <v>2176</v>
      </c>
      <c r="B110" s="2437" t="s">
        <v>14</v>
      </c>
      <c r="C110" s="2437" t="s">
        <v>2253</v>
      </c>
      <c r="D110" s="2437" t="s">
        <v>2254</v>
      </c>
      <c r="E110" s="2437" t="s">
        <v>2251</v>
      </c>
      <c r="F110" s="2437" t="s">
        <v>2255</v>
      </c>
      <c r="G110" s="2437" t="s">
        <v>2256</v>
      </c>
      <c r="H110" s="2437" t="s">
        <v>24</v>
      </c>
      <c r="I110" s="2437" t="s">
        <v>808</v>
      </c>
    </row>
    <row customHeight="1" ht="11.25">
      <c r="A111" s="2437" t="s">
        <v>2176</v>
      </c>
      <c r="B111" s="2437" t="s">
        <v>14</v>
      </c>
      <c r="C111" s="2437" t="s">
        <v>2395</v>
      </c>
      <c r="D111" s="2437" t="s">
        <v>2396</v>
      </c>
      <c r="E111" s="2437" t="s">
        <v>2201</v>
      </c>
      <c r="F111" s="2437" t="s">
        <v>2397</v>
      </c>
      <c r="G111" s="2437" t="s">
        <v>24</v>
      </c>
      <c r="H111" s="2437" t="s">
        <v>24</v>
      </c>
      <c r="I111" s="2437" t="s">
        <v>808</v>
      </c>
    </row>
    <row customHeight="1" ht="11.25">
      <c r="A112" s="2437" t="s">
        <v>2176</v>
      </c>
      <c r="B112" s="2437" t="s">
        <v>14</v>
      </c>
      <c r="C112" s="2437" t="s">
        <v>24</v>
      </c>
      <c r="D112" s="2437" t="s">
        <v>2197</v>
      </c>
      <c r="E112" s="2437" t="s">
        <v>2198</v>
      </c>
      <c r="F112" s="2437" t="s">
        <v>2189</v>
      </c>
      <c r="G112" s="2437" t="s">
        <v>24</v>
      </c>
      <c r="H112" s="2437" t="s">
        <v>24</v>
      </c>
      <c r="I112" s="2437" t="s">
        <v>1618</v>
      </c>
    </row>
    <row customHeight="1" ht="11.25">
      <c r="A113" s="2437" t="s">
        <v>2176</v>
      </c>
      <c r="B113" s="2437" t="s">
        <v>14</v>
      </c>
      <c r="C113" s="2437" t="s">
        <v>2402</v>
      </c>
      <c r="D113" s="2437" t="s">
        <v>2403</v>
      </c>
      <c r="E113" s="2437" t="s">
        <v>2404</v>
      </c>
      <c r="F113" s="2437" t="s">
        <v>2196</v>
      </c>
      <c r="G113" s="2437" t="s">
        <v>24</v>
      </c>
      <c r="H113" s="2437" t="s">
        <v>24</v>
      </c>
      <c r="I113" s="2437" t="s">
        <v>1618</v>
      </c>
    </row>
    <row customHeight="1" ht="11.25">
      <c r="A114" s="2437" t="s">
        <v>2176</v>
      </c>
      <c r="B114" s="2437" t="s">
        <v>14</v>
      </c>
      <c r="C114" s="2437" t="s">
        <v>2405</v>
      </c>
      <c r="D114" s="2437" t="s">
        <v>2406</v>
      </c>
      <c r="E114" s="2437" t="s">
        <v>2407</v>
      </c>
      <c r="F114" s="2437" t="s">
        <v>2180</v>
      </c>
      <c r="G114" s="2437" t="s">
        <v>2408</v>
      </c>
      <c r="H114" s="2437" t="s">
        <v>24</v>
      </c>
      <c r="I114" s="2437" t="s">
        <v>1618</v>
      </c>
    </row>
    <row customHeight="1" ht="11.25">
      <c r="A115" s="2437" t="s">
        <v>2176</v>
      </c>
      <c r="B115" s="2437" t="s">
        <v>14</v>
      </c>
      <c r="C115" s="2437" t="s">
        <v>2409</v>
      </c>
      <c r="D115" s="2437" t="s">
        <v>2410</v>
      </c>
      <c r="E115" s="2437" t="s">
        <v>2411</v>
      </c>
      <c r="F115" s="2437" t="s">
        <v>50</v>
      </c>
      <c r="G115" s="2437" t="s">
        <v>24</v>
      </c>
      <c r="H115" s="2437" t="s">
        <v>24</v>
      </c>
      <c r="I115" s="2437" t="s">
        <v>1618</v>
      </c>
    </row>
    <row customHeight="1" ht="11.25">
      <c r="A116" s="2437" t="s">
        <v>2176</v>
      </c>
      <c r="B116" s="2437" t="s">
        <v>14</v>
      </c>
      <c r="C116" s="2437" t="s">
        <v>2412</v>
      </c>
      <c r="D116" s="2437" t="s">
        <v>2413</v>
      </c>
      <c r="E116" s="2437" t="s">
        <v>2414</v>
      </c>
      <c r="F116" s="2437" t="s">
        <v>2180</v>
      </c>
      <c r="G116" s="2437" t="s">
        <v>24</v>
      </c>
      <c r="H116" s="2437" t="s">
        <v>24</v>
      </c>
      <c r="I116" s="2437" t="s">
        <v>1618</v>
      </c>
    </row>
    <row customHeight="1" ht="11.25">
      <c r="A117" s="2437" t="s">
        <v>2176</v>
      </c>
      <c r="B117" s="2437" t="s">
        <v>14</v>
      </c>
      <c r="C117" s="2437" t="s">
        <v>2415</v>
      </c>
      <c r="D117" s="2437" t="s">
        <v>2416</v>
      </c>
      <c r="E117" s="2437" t="s">
        <v>2417</v>
      </c>
      <c r="F117" s="2437" t="s">
        <v>2180</v>
      </c>
      <c r="G117" s="2437" t="s">
        <v>24</v>
      </c>
      <c r="H117" s="2437" t="s">
        <v>24</v>
      </c>
      <c r="I117" s="2437" t="s">
        <v>1618</v>
      </c>
    </row>
    <row customHeight="1" ht="11.25">
      <c r="A118" s="2437" t="s">
        <v>2176</v>
      </c>
      <c r="B118" s="2437" t="s">
        <v>14</v>
      </c>
      <c r="C118" s="2437" t="s">
        <v>2418</v>
      </c>
      <c r="D118" s="2437" t="s">
        <v>2419</v>
      </c>
      <c r="E118" s="2437" t="s">
        <v>2420</v>
      </c>
      <c r="F118" s="2437" t="s">
        <v>2180</v>
      </c>
      <c r="G118" s="2437" t="s">
        <v>24</v>
      </c>
      <c r="H118" s="2437" t="s">
        <v>24</v>
      </c>
      <c r="I118" s="2437" t="s">
        <v>1618</v>
      </c>
    </row>
    <row customHeight="1" ht="11.25">
      <c r="A119" s="2437" t="s">
        <v>2176</v>
      </c>
      <c r="B119" s="2437" t="s">
        <v>14</v>
      </c>
      <c r="C119" s="2437" t="s">
        <v>2421</v>
      </c>
      <c r="D119" s="2437" t="s">
        <v>2422</v>
      </c>
      <c r="E119" s="2437" t="s">
        <v>2423</v>
      </c>
      <c r="F119" s="2437" t="s">
        <v>2189</v>
      </c>
      <c r="G119" s="2437" t="s">
        <v>24</v>
      </c>
      <c r="H119" s="2437" t="s">
        <v>24</v>
      </c>
      <c r="I119" s="243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7B253-2E26-434A-C881-AC2A46EBF15D}" mc:Ignorable="x14ac xr xr2 xr3">
  <sheetPr>
    <tabColor rgb="FFFFCC99"/>
  </sheetPr>
  <dimension ref="A1:G101"/>
  <sheetViews>
    <sheetView topLeftCell="A1" showGridLines="0" workbookViewId="0">
      <selection activeCell="A1" sqref="A1"/>
    </sheetView>
  </sheetViews>
  <sheetFormatPr customHeight="1" defaultRowHeight="11.25"/>
  <cols>
    <col min="1" max="1" style="2437" width="9.140625"/>
  </cols>
  <sheetData>
    <row customHeight="1" ht="11.25">
      <c r="A1" s="0" t="s">
        <v>2424</v>
      </c>
      <c r="B1" s="0" t="s">
        <v>2425</v>
      </c>
      <c r="C1" s="0" t="s">
        <v>2426</v>
      </c>
      <c r="D1" s="0" t="s">
        <v>2427</v>
      </c>
      <c r="E1" s="0" t="s">
        <v>2428</v>
      </c>
      <c r="F1" s="0" t="s">
        <v>2429</v>
      </c>
      <c r="G1" s="0" t="s">
        <v>2430</v>
      </c>
    </row>
    <row customHeight="1" ht="11.25">
      <c r="A2" s="0" t="s">
        <v>14</v>
      </c>
      <c r="B2" s="0" t="s">
        <v>2431</v>
      </c>
      <c r="C2" s="0" t="s">
        <v>2432</v>
      </c>
      <c r="D2" s="0" t="s">
        <v>2431</v>
      </c>
      <c r="E2" s="0" t="s">
        <v>2432</v>
      </c>
      <c r="F2" s="0" t="s">
        <v>2433</v>
      </c>
      <c r="G2" s="0" t="s">
        <v>112</v>
      </c>
    </row>
    <row customHeight="1" ht="11.25">
      <c r="A3" s="0" t="s">
        <v>14</v>
      </c>
      <c r="B3" s="0" t="s">
        <v>2431</v>
      </c>
      <c r="C3" s="0" t="s">
        <v>2432</v>
      </c>
      <c r="D3" s="0" t="s">
        <v>2434</v>
      </c>
      <c r="E3" s="0" t="s">
        <v>2435</v>
      </c>
      <c r="F3" s="0" t="s">
        <v>2436</v>
      </c>
      <c r="G3" s="0" t="s">
        <v>100</v>
      </c>
    </row>
    <row customHeight="1" ht="11.25">
      <c r="A4" s="0" t="s">
        <v>14</v>
      </c>
      <c r="B4" s="0" t="s">
        <v>2431</v>
      </c>
      <c r="C4" s="0" t="s">
        <v>2432</v>
      </c>
      <c r="D4" s="0" t="s">
        <v>2437</v>
      </c>
      <c r="E4" s="0" t="s">
        <v>2438</v>
      </c>
      <c r="F4" s="0" t="s">
        <v>2436</v>
      </c>
      <c r="G4" s="0" t="s">
        <v>87</v>
      </c>
    </row>
    <row customHeight="1" ht="11.25">
      <c r="A5" s="0" t="s">
        <v>14</v>
      </c>
      <c r="B5" s="0" t="s">
        <v>2431</v>
      </c>
      <c r="C5" s="0" t="s">
        <v>2432</v>
      </c>
      <c r="D5" s="0" t="s">
        <v>2439</v>
      </c>
      <c r="E5" s="0" t="s">
        <v>2440</v>
      </c>
      <c r="F5" s="0" t="s">
        <v>2436</v>
      </c>
      <c r="G5" s="0" t="s">
        <v>88</v>
      </c>
    </row>
    <row customHeight="1" ht="11.25">
      <c r="A6" s="0" t="s">
        <v>14</v>
      </c>
      <c r="B6" s="0" t="s">
        <v>2431</v>
      </c>
      <c r="C6" s="0" t="s">
        <v>2432</v>
      </c>
      <c r="D6" s="0" t="s">
        <v>2441</v>
      </c>
      <c r="E6" s="0" t="s">
        <v>2442</v>
      </c>
      <c r="F6" s="0" t="s">
        <v>2436</v>
      </c>
      <c r="G6" s="0" t="s">
        <v>113</v>
      </c>
    </row>
    <row customHeight="1" ht="11.25">
      <c r="A7" s="0" t="s">
        <v>14</v>
      </c>
      <c r="B7" s="0" t="s">
        <v>2431</v>
      </c>
      <c r="C7" s="0" t="s">
        <v>2432</v>
      </c>
      <c r="D7" s="0" t="s">
        <v>2443</v>
      </c>
      <c r="E7" s="0" t="s">
        <v>2444</v>
      </c>
      <c r="F7" s="0" t="s">
        <v>2436</v>
      </c>
      <c r="G7" s="0" t="s">
        <v>89</v>
      </c>
    </row>
    <row customHeight="1" ht="11.25">
      <c r="A8" s="0" t="s">
        <v>14</v>
      </c>
      <c r="B8" s="0" t="s">
        <v>2445</v>
      </c>
      <c r="C8" s="0" t="s">
        <v>2446</v>
      </c>
      <c r="D8" s="0" t="s">
        <v>2445</v>
      </c>
      <c r="E8" s="0" t="s">
        <v>2446</v>
      </c>
      <c r="F8" s="0" t="s">
        <v>2433</v>
      </c>
      <c r="G8" s="0" t="s">
        <v>90</v>
      </c>
    </row>
    <row customHeight="1" ht="11.25">
      <c r="A9" s="0" t="s">
        <v>14</v>
      </c>
      <c r="B9" s="0" t="s">
        <v>2445</v>
      </c>
      <c r="C9" s="0" t="s">
        <v>2446</v>
      </c>
      <c r="D9" s="0" t="s">
        <v>2447</v>
      </c>
      <c r="E9" s="0" t="s">
        <v>2448</v>
      </c>
      <c r="F9" s="0" t="s">
        <v>2436</v>
      </c>
      <c r="G9" s="0" t="s">
        <v>114</v>
      </c>
    </row>
    <row customHeight="1" ht="11.25">
      <c r="A10" s="0" t="s">
        <v>14</v>
      </c>
      <c r="B10" s="0" t="s">
        <v>2445</v>
      </c>
      <c r="C10" s="0" t="s">
        <v>2446</v>
      </c>
      <c r="D10" s="0" t="s">
        <v>2449</v>
      </c>
      <c r="E10" s="0" t="s">
        <v>2450</v>
      </c>
      <c r="F10" s="0" t="s">
        <v>2436</v>
      </c>
      <c r="G10" s="0" t="s">
        <v>150</v>
      </c>
    </row>
    <row customHeight="1" ht="11.25">
      <c r="A11" s="0" t="s">
        <v>14</v>
      </c>
      <c r="B11" s="0" t="s">
        <v>2445</v>
      </c>
      <c r="C11" s="0" t="s">
        <v>2446</v>
      </c>
      <c r="D11" s="0" t="s">
        <v>2451</v>
      </c>
      <c r="E11" s="0" t="s">
        <v>2452</v>
      </c>
      <c r="F11" s="0" t="s">
        <v>2436</v>
      </c>
      <c r="G11" s="0" t="s">
        <v>151</v>
      </c>
    </row>
    <row customHeight="1" ht="11.25">
      <c r="A12" s="0" t="s">
        <v>14</v>
      </c>
      <c r="B12" s="0" t="s">
        <v>2445</v>
      </c>
      <c r="C12" s="0" t="s">
        <v>2446</v>
      </c>
      <c r="D12" s="0" t="s">
        <v>2453</v>
      </c>
      <c r="E12" s="0" t="s">
        <v>2454</v>
      </c>
      <c r="F12" s="0" t="s">
        <v>2436</v>
      </c>
      <c r="G12" s="0" t="s">
        <v>152</v>
      </c>
    </row>
    <row customHeight="1" ht="11.25">
      <c r="A13" s="0" t="s">
        <v>14</v>
      </c>
      <c r="B13" s="0" t="s">
        <v>2445</v>
      </c>
      <c r="C13" s="0" t="s">
        <v>2446</v>
      </c>
      <c r="D13" s="0" t="s">
        <v>2455</v>
      </c>
      <c r="E13" s="0" t="s">
        <v>2456</v>
      </c>
      <c r="F13" s="0" t="s">
        <v>2436</v>
      </c>
      <c r="G13" s="0" t="s">
        <v>153</v>
      </c>
    </row>
    <row customHeight="1" ht="11.25">
      <c r="A14" s="0" t="s">
        <v>14</v>
      </c>
      <c r="B14" s="0" t="s">
        <v>2445</v>
      </c>
      <c r="C14" s="0" t="s">
        <v>2446</v>
      </c>
      <c r="D14" s="0" t="s">
        <v>2457</v>
      </c>
      <c r="E14" s="0" t="s">
        <v>2458</v>
      </c>
      <c r="F14" s="0" t="s">
        <v>2436</v>
      </c>
      <c r="G14" s="0" t="s">
        <v>154</v>
      </c>
    </row>
    <row customHeight="1" ht="11.25">
      <c r="A15" s="0" t="s">
        <v>14</v>
      </c>
      <c r="B15" s="0" t="s">
        <v>2445</v>
      </c>
      <c r="C15" s="0" t="s">
        <v>2446</v>
      </c>
      <c r="D15" s="0" t="s">
        <v>2459</v>
      </c>
      <c r="E15" s="0" t="s">
        <v>2460</v>
      </c>
      <c r="F15" s="0" t="s">
        <v>2436</v>
      </c>
      <c r="G15" s="0" t="s">
        <v>155</v>
      </c>
    </row>
    <row customHeight="1" ht="11.25">
      <c r="A16" s="0" t="s">
        <v>14</v>
      </c>
      <c r="B16" s="0" t="s">
        <v>2461</v>
      </c>
      <c r="C16" s="0" t="s">
        <v>2462</v>
      </c>
      <c r="D16" s="0" t="s">
        <v>2463</v>
      </c>
      <c r="E16" s="0" t="s">
        <v>2464</v>
      </c>
      <c r="F16" s="0" t="s">
        <v>2436</v>
      </c>
      <c r="G16" s="0" t="s">
        <v>1464</v>
      </c>
    </row>
    <row customHeight="1" ht="11.25">
      <c r="A17" s="0" t="s">
        <v>14</v>
      </c>
      <c r="B17" s="0" t="s">
        <v>2461</v>
      </c>
      <c r="C17" s="0" t="s">
        <v>2462</v>
      </c>
      <c r="D17" s="0" t="s">
        <v>2465</v>
      </c>
      <c r="E17" s="0" t="s">
        <v>2466</v>
      </c>
      <c r="F17" s="0" t="s">
        <v>2436</v>
      </c>
      <c r="G17" s="0" t="s">
        <v>1470</v>
      </c>
    </row>
    <row customHeight="1" ht="11.25">
      <c r="A18" s="0" t="s">
        <v>14</v>
      </c>
      <c r="B18" s="0" t="s">
        <v>2461</v>
      </c>
      <c r="C18" s="0" t="s">
        <v>2462</v>
      </c>
      <c r="D18" s="0" t="s">
        <v>2461</v>
      </c>
      <c r="E18" s="0" t="s">
        <v>2462</v>
      </c>
      <c r="F18" s="0" t="s">
        <v>2433</v>
      </c>
      <c r="G18" s="0" t="s">
        <v>1481</v>
      </c>
    </row>
    <row customHeight="1" ht="11.25">
      <c r="A19" s="0" t="s">
        <v>14</v>
      </c>
      <c r="B19" s="0" t="s">
        <v>2461</v>
      </c>
      <c r="C19" s="0" t="s">
        <v>2462</v>
      </c>
      <c r="D19" s="0" t="s">
        <v>2467</v>
      </c>
      <c r="E19" s="0" t="s">
        <v>2468</v>
      </c>
      <c r="F19" s="0" t="s">
        <v>2436</v>
      </c>
      <c r="G19" s="0" t="s">
        <v>1495</v>
      </c>
    </row>
    <row customHeight="1" ht="11.25">
      <c r="A20" s="0" t="s">
        <v>14</v>
      </c>
      <c r="B20" s="0" t="s">
        <v>2461</v>
      </c>
      <c r="C20" s="0" t="s">
        <v>2462</v>
      </c>
      <c r="D20" s="0" t="s">
        <v>2469</v>
      </c>
      <c r="E20" s="0" t="s">
        <v>2470</v>
      </c>
      <c r="F20" s="0" t="s">
        <v>2436</v>
      </c>
      <c r="G20" s="0" t="s">
        <v>1507</v>
      </c>
    </row>
    <row customHeight="1" ht="11.25">
      <c r="A21" s="0" t="s">
        <v>14</v>
      </c>
      <c r="B21" s="0" t="s">
        <v>2461</v>
      </c>
      <c r="C21" s="0" t="s">
        <v>2462</v>
      </c>
      <c r="D21" s="0" t="s">
        <v>2471</v>
      </c>
      <c r="E21" s="0" t="s">
        <v>2472</v>
      </c>
      <c r="F21" s="0" t="s">
        <v>2436</v>
      </c>
      <c r="G21" s="0" t="s">
        <v>1516</v>
      </c>
    </row>
    <row customHeight="1" ht="11.25">
      <c r="A22" s="0" t="s">
        <v>14</v>
      </c>
      <c r="B22" s="0" t="s">
        <v>2461</v>
      </c>
      <c r="C22" s="0" t="s">
        <v>2462</v>
      </c>
      <c r="D22" s="0" t="s">
        <v>2473</v>
      </c>
      <c r="E22" s="0" t="s">
        <v>2474</v>
      </c>
      <c r="F22" s="0" t="s">
        <v>2436</v>
      </c>
      <c r="G22" s="0" t="s">
        <v>1532</v>
      </c>
    </row>
    <row customHeight="1" ht="11.25">
      <c r="A23" s="0" t="s">
        <v>14</v>
      </c>
      <c r="B23" s="0" t="s">
        <v>2461</v>
      </c>
      <c r="C23" s="0" t="s">
        <v>2462</v>
      </c>
      <c r="D23" s="0" t="s">
        <v>2475</v>
      </c>
      <c r="E23" s="0" t="s">
        <v>2476</v>
      </c>
      <c r="F23" s="0" t="s">
        <v>2436</v>
      </c>
      <c r="G23" s="0" t="s">
        <v>1539</v>
      </c>
    </row>
    <row customHeight="1" ht="11.25">
      <c r="A24" s="0" t="s">
        <v>14</v>
      </c>
      <c r="B24" s="0" t="s">
        <v>2461</v>
      </c>
      <c r="C24" s="0" t="s">
        <v>2462</v>
      </c>
      <c r="D24" s="0" t="s">
        <v>2477</v>
      </c>
      <c r="E24" s="0" t="s">
        <v>2478</v>
      </c>
      <c r="F24" s="0" t="s">
        <v>2436</v>
      </c>
      <c r="G24" s="0" t="s">
        <v>1547</v>
      </c>
    </row>
    <row customHeight="1" ht="11.25">
      <c r="A25" s="0" t="s">
        <v>14</v>
      </c>
      <c r="B25" s="0" t="s">
        <v>2461</v>
      </c>
      <c r="C25" s="0" t="s">
        <v>2462</v>
      </c>
      <c r="D25" s="0" t="s">
        <v>2479</v>
      </c>
      <c r="E25" s="0" t="s">
        <v>2480</v>
      </c>
      <c r="F25" s="0" t="s">
        <v>2436</v>
      </c>
      <c r="G25" s="0" t="s">
        <v>1553</v>
      </c>
    </row>
    <row customHeight="1" ht="11.25">
      <c r="A26" s="0" t="s">
        <v>14</v>
      </c>
      <c r="B26" s="0" t="s">
        <v>2481</v>
      </c>
      <c r="C26" s="0" t="s">
        <v>2482</v>
      </c>
      <c r="D26" s="0" t="s">
        <v>2481</v>
      </c>
      <c r="E26" s="0" t="s">
        <v>2482</v>
      </c>
      <c r="F26" s="0" t="s">
        <v>2483</v>
      </c>
      <c r="G26" s="0" t="s">
        <v>1557</v>
      </c>
    </row>
    <row customHeight="1" ht="11.25">
      <c r="A27" s="0" t="s">
        <v>14</v>
      </c>
      <c r="B27" s="0" t="s">
        <v>2484</v>
      </c>
      <c r="C27" s="0" t="s">
        <v>2485</v>
      </c>
      <c r="D27" s="0" t="s">
        <v>2486</v>
      </c>
      <c r="E27" s="0" t="s">
        <v>2487</v>
      </c>
      <c r="F27" s="0" t="s">
        <v>2436</v>
      </c>
      <c r="G27" s="0" t="s">
        <v>1562</v>
      </c>
    </row>
    <row customHeight="1" ht="11.25">
      <c r="A28" s="0" t="s">
        <v>14</v>
      </c>
      <c r="B28" s="0" t="s">
        <v>2484</v>
      </c>
      <c r="C28" s="0" t="s">
        <v>2485</v>
      </c>
      <c r="D28" s="0" t="s">
        <v>2488</v>
      </c>
      <c r="E28" s="0" t="s">
        <v>2489</v>
      </c>
      <c r="F28" s="0" t="s">
        <v>2436</v>
      </c>
      <c r="G28" s="0" t="s">
        <v>1570</v>
      </c>
    </row>
    <row customHeight="1" ht="11.25">
      <c r="A29" s="0" t="s">
        <v>14</v>
      </c>
      <c r="B29" s="0" t="s">
        <v>2484</v>
      </c>
      <c r="C29" s="0" t="s">
        <v>2485</v>
      </c>
      <c r="D29" s="0" t="s">
        <v>2490</v>
      </c>
      <c r="E29" s="0" t="s">
        <v>2491</v>
      </c>
      <c r="F29" s="0" t="s">
        <v>2436</v>
      </c>
      <c r="G29" s="0" t="s">
        <v>1572</v>
      </c>
    </row>
    <row customHeight="1" ht="11.25">
      <c r="A30" s="0" t="s">
        <v>14</v>
      </c>
      <c r="B30" s="0" t="s">
        <v>2484</v>
      </c>
      <c r="C30" s="0" t="s">
        <v>2485</v>
      </c>
      <c r="D30" s="0" t="s">
        <v>2492</v>
      </c>
      <c r="E30" s="0" t="s">
        <v>2493</v>
      </c>
      <c r="F30" s="0" t="s">
        <v>2436</v>
      </c>
      <c r="G30" s="0" t="s">
        <v>1575</v>
      </c>
    </row>
    <row customHeight="1" ht="11.25">
      <c r="A31" s="0" t="s">
        <v>14</v>
      </c>
      <c r="B31" s="0" t="s">
        <v>2484</v>
      </c>
      <c r="C31" s="0" t="s">
        <v>2485</v>
      </c>
      <c r="D31" s="0" t="s">
        <v>2484</v>
      </c>
      <c r="E31" s="0" t="s">
        <v>2485</v>
      </c>
      <c r="F31" s="0" t="s">
        <v>2433</v>
      </c>
      <c r="G31" s="0" t="s">
        <v>1580</v>
      </c>
    </row>
    <row customHeight="1" ht="11.25">
      <c r="A32" s="0" t="s">
        <v>14</v>
      </c>
      <c r="B32" s="0" t="s">
        <v>2484</v>
      </c>
      <c r="C32" s="0" t="s">
        <v>2485</v>
      </c>
      <c r="D32" s="0" t="s">
        <v>2494</v>
      </c>
      <c r="E32" s="0" t="s">
        <v>2495</v>
      </c>
      <c r="F32" s="0" t="s">
        <v>2436</v>
      </c>
      <c r="G32" s="0" t="s">
        <v>1582</v>
      </c>
    </row>
    <row customHeight="1" ht="11.25">
      <c r="A33" s="0" t="s">
        <v>14</v>
      </c>
      <c r="B33" s="0" t="s">
        <v>2484</v>
      </c>
      <c r="C33" s="0" t="s">
        <v>2485</v>
      </c>
      <c r="D33" s="0" t="s">
        <v>2496</v>
      </c>
      <c r="E33" s="0" t="s">
        <v>2497</v>
      </c>
      <c r="F33" s="0" t="s">
        <v>2436</v>
      </c>
      <c r="G33" s="0" t="s">
        <v>1584</v>
      </c>
    </row>
    <row customHeight="1" ht="11.25">
      <c r="A34" s="0" t="s">
        <v>14</v>
      </c>
      <c r="B34" s="0" t="s">
        <v>2484</v>
      </c>
      <c r="C34" s="0" t="s">
        <v>2485</v>
      </c>
      <c r="D34" s="0" t="s">
        <v>2498</v>
      </c>
      <c r="E34" s="0" t="s">
        <v>2499</v>
      </c>
      <c r="F34" s="0" t="s">
        <v>2436</v>
      </c>
      <c r="G34" s="0" t="s">
        <v>1586</v>
      </c>
    </row>
    <row customHeight="1" ht="11.25">
      <c r="A35" s="0" t="s">
        <v>14</v>
      </c>
      <c r="B35" s="0" t="s">
        <v>2484</v>
      </c>
      <c r="C35" s="0" t="s">
        <v>2485</v>
      </c>
      <c r="D35" s="0" t="s">
        <v>2500</v>
      </c>
      <c r="E35" s="0" t="s">
        <v>2501</v>
      </c>
      <c r="F35" s="0" t="s">
        <v>2436</v>
      </c>
      <c r="G35" s="0" t="s">
        <v>1591</v>
      </c>
    </row>
    <row customHeight="1" ht="11.25">
      <c r="A36" s="0" t="s">
        <v>14</v>
      </c>
      <c r="B36" s="0" t="s">
        <v>2484</v>
      </c>
      <c r="C36" s="0" t="s">
        <v>2485</v>
      </c>
      <c r="D36" s="0" t="s">
        <v>2502</v>
      </c>
      <c r="E36" s="0" t="s">
        <v>2503</v>
      </c>
      <c r="F36" s="0" t="s">
        <v>2436</v>
      </c>
      <c r="G36" s="0" t="s">
        <v>1596</v>
      </c>
    </row>
    <row customHeight="1" ht="11.25">
      <c r="A37" s="0" t="s">
        <v>14</v>
      </c>
      <c r="B37" s="0" t="s">
        <v>2484</v>
      </c>
      <c r="C37" s="0" t="s">
        <v>2485</v>
      </c>
      <c r="D37" s="0" t="s">
        <v>2504</v>
      </c>
      <c r="E37" s="0" t="s">
        <v>2505</v>
      </c>
      <c r="F37" s="0" t="s">
        <v>2436</v>
      </c>
      <c r="G37" s="0" t="s">
        <v>1600</v>
      </c>
    </row>
    <row customHeight="1" ht="11.25">
      <c r="A38" s="0" t="s">
        <v>14</v>
      </c>
      <c r="B38" s="0" t="s">
        <v>2484</v>
      </c>
      <c r="C38" s="0" t="s">
        <v>2485</v>
      </c>
      <c r="D38" s="0" t="s">
        <v>2506</v>
      </c>
      <c r="E38" s="0" t="s">
        <v>2507</v>
      </c>
      <c r="F38" s="0" t="s">
        <v>2436</v>
      </c>
      <c r="G38" s="0" t="s">
        <v>1608</v>
      </c>
    </row>
    <row customHeight="1" ht="11.25">
      <c r="A39" s="0" t="s">
        <v>14</v>
      </c>
      <c r="B39" s="0" t="s">
        <v>2484</v>
      </c>
      <c r="C39" s="0" t="s">
        <v>2485</v>
      </c>
      <c r="D39" s="0" t="s">
        <v>2508</v>
      </c>
      <c r="E39" s="0" t="s">
        <v>2509</v>
      </c>
      <c r="F39" s="0" t="s">
        <v>2436</v>
      </c>
      <c r="G39" s="0" t="s">
        <v>1614</v>
      </c>
    </row>
    <row customHeight="1" ht="11.25">
      <c r="A40" s="0" t="s">
        <v>14</v>
      </c>
      <c r="B40" s="0" t="s">
        <v>2484</v>
      </c>
      <c r="C40" s="0" t="s">
        <v>2485</v>
      </c>
      <c r="D40" s="0" t="s">
        <v>2510</v>
      </c>
      <c r="E40" s="0" t="s">
        <v>2511</v>
      </c>
      <c r="F40" s="0" t="s">
        <v>2436</v>
      </c>
      <c r="G40" s="0" t="s">
        <v>1619</v>
      </c>
    </row>
    <row customHeight="1" ht="11.25">
      <c r="A41" s="0" t="s">
        <v>14</v>
      </c>
      <c r="B41" s="0" t="s">
        <v>2484</v>
      </c>
      <c r="C41" s="0" t="s">
        <v>2485</v>
      </c>
      <c r="D41" s="0" t="s">
        <v>2512</v>
      </c>
      <c r="E41" s="0" t="s">
        <v>2513</v>
      </c>
      <c r="F41" s="0" t="s">
        <v>2514</v>
      </c>
      <c r="G41" s="0" t="s">
        <v>1623</v>
      </c>
    </row>
    <row customHeight="1" ht="11.25">
      <c r="A42" s="0" t="s">
        <v>14</v>
      </c>
      <c r="B42" s="0" t="s">
        <v>2484</v>
      </c>
      <c r="C42" s="0" t="s">
        <v>2485</v>
      </c>
      <c r="D42" s="0" t="s">
        <v>2515</v>
      </c>
      <c r="E42" s="0" t="s">
        <v>2516</v>
      </c>
      <c r="F42" s="0" t="s">
        <v>2514</v>
      </c>
      <c r="G42" s="0" t="s">
        <v>1626</v>
      </c>
    </row>
    <row customHeight="1" ht="11.25">
      <c r="A43" s="0" t="s">
        <v>14</v>
      </c>
      <c r="B43" s="0" t="s">
        <v>2517</v>
      </c>
      <c r="C43" s="0" t="s">
        <v>2518</v>
      </c>
      <c r="D43" s="0" t="s">
        <v>2519</v>
      </c>
      <c r="E43" s="0" t="s">
        <v>2520</v>
      </c>
      <c r="F43" s="0" t="s">
        <v>2436</v>
      </c>
      <c r="G43" s="0" t="s">
        <v>37</v>
      </c>
    </row>
    <row customHeight="1" ht="11.25">
      <c r="A44" s="0" t="s">
        <v>14</v>
      </c>
      <c r="B44" s="0" t="s">
        <v>2517</v>
      </c>
      <c r="C44" s="0" t="s">
        <v>2518</v>
      </c>
      <c r="D44" s="0" t="s">
        <v>2521</v>
      </c>
      <c r="E44" s="0" t="s">
        <v>2522</v>
      </c>
      <c r="F44" s="0" t="s">
        <v>2436</v>
      </c>
      <c r="G44" s="0" t="s">
        <v>1641</v>
      </c>
    </row>
    <row customHeight="1" ht="11.25">
      <c r="A45" s="0" t="s">
        <v>14</v>
      </c>
      <c r="B45" s="0" t="s">
        <v>2517</v>
      </c>
      <c r="C45" s="0" t="s">
        <v>2518</v>
      </c>
      <c r="D45" s="0" t="s">
        <v>2523</v>
      </c>
      <c r="E45" s="0" t="s">
        <v>2524</v>
      </c>
      <c r="F45" s="0" t="s">
        <v>2436</v>
      </c>
      <c r="G45" s="0" t="s">
        <v>1646</v>
      </c>
    </row>
    <row customHeight="1" ht="11.25">
      <c r="A46" s="0" t="s">
        <v>14</v>
      </c>
      <c r="B46" s="0" t="s">
        <v>2517</v>
      </c>
      <c r="C46" s="0" t="s">
        <v>2518</v>
      </c>
      <c r="D46" s="0" t="s">
        <v>2525</v>
      </c>
      <c r="E46" s="0" t="s">
        <v>2526</v>
      </c>
      <c r="F46" s="0" t="s">
        <v>2436</v>
      </c>
      <c r="G46" s="0" t="s">
        <v>1650</v>
      </c>
    </row>
    <row customHeight="1" ht="11.25">
      <c r="A47" s="0" t="s">
        <v>14</v>
      </c>
      <c r="B47" s="0" t="s">
        <v>2517</v>
      </c>
      <c r="C47" s="0" t="s">
        <v>2518</v>
      </c>
      <c r="D47" s="0" t="s">
        <v>2527</v>
      </c>
      <c r="E47" s="0" t="s">
        <v>2528</v>
      </c>
      <c r="F47" s="0" t="s">
        <v>2436</v>
      </c>
      <c r="G47" s="0" t="s">
        <v>1656</v>
      </c>
    </row>
    <row customHeight="1" ht="11.25">
      <c r="A48" s="0" t="s">
        <v>14</v>
      </c>
      <c r="B48" s="0" t="s">
        <v>2517</v>
      </c>
      <c r="C48" s="0" t="s">
        <v>2518</v>
      </c>
      <c r="D48" s="0" t="s">
        <v>2517</v>
      </c>
      <c r="E48" s="0" t="s">
        <v>2518</v>
      </c>
      <c r="F48" s="0" t="s">
        <v>2433</v>
      </c>
      <c r="G48" s="0" t="s">
        <v>1660</v>
      </c>
    </row>
    <row customHeight="1" ht="11.25">
      <c r="A49" s="0" t="s">
        <v>14</v>
      </c>
      <c r="B49" s="0" t="s">
        <v>2517</v>
      </c>
      <c r="C49" s="0" t="s">
        <v>2518</v>
      </c>
      <c r="D49" s="0" t="s">
        <v>2529</v>
      </c>
      <c r="E49" s="0" t="s">
        <v>2530</v>
      </c>
      <c r="F49" s="0" t="s">
        <v>2436</v>
      </c>
      <c r="G49" s="0" t="s">
        <v>1663</v>
      </c>
    </row>
    <row customHeight="1" ht="11.25">
      <c r="A50" s="0" t="s">
        <v>14</v>
      </c>
      <c r="B50" s="0" t="s">
        <v>2517</v>
      </c>
      <c r="C50" s="0" t="s">
        <v>2518</v>
      </c>
      <c r="D50" s="0" t="s">
        <v>2531</v>
      </c>
      <c r="E50" s="0" t="s">
        <v>2532</v>
      </c>
      <c r="F50" s="0" t="s">
        <v>2436</v>
      </c>
      <c r="G50" s="0" t="s">
        <v>1667</v>
      </c>
    </row>
    <row customHeight="1" ht="11.25">
      <c r="A51" s="0" t="s">
        <v>14</v>
      </c>
      <c r="B51" s="0" t="s">
        <v>2517</v>
      </c>
      <c r="C51" s="0" t="s">
        <v>2518</v>
      </c>
      <c r="D51" s="0" t="s">
        <v>2533</v>
      </c>
      <c r="E51" s="0" t="s">
        <v>2534</v>
      </c>
      <c r="F51" s="0" t="s">
        <v>2436</v>
      </c>
      <c r="G51" s="0" t="s">
        <v>1671</v>
      </c>
    </row>
    <row customHeight="1" ht="11.25">
      <c r="A52" s="0" t="s">
        <v>14</v>
      </c>
      <c r="B52" s="0" t="s">
        <v>2517</v>
      </c>
      <c r="C52" s="0" t="s">
        <v>2518</v>
      </c>
      <c r="D52" s="0" t="s">
        <v>2535</v>
      </c>
      <c r="E52" s="0" t="s">
        <v>2536</v>
      </c>
      <c r="F52" s="0" t="s">
        <v>2436</v>
      </c>
      <c r="G52" s="0" t="s">
        <v>1675</v>
      </c>
    </row>
    <row customHeight="1" ht="11.25">
      <c r="A53" s="0" t="s">
        <v>14</v>
      </c>
      <c r="B53" s="0" t="s">
        <v>2517</v>
      </c>
      <c r="C53" s="0" t="s">
        <v>2518</v>
      </c>
      <c r="D53" s="0" t="s">
        <v>2537</v>
      </c>
      <c r="E53" s="0" t="s">
        <v>2538</v>
      </c>
      <c r="F53" s="0" t="s">
        <v>2436</v>
      </c>
      <c r="G53" s="0" t="s">
        <v>1677</v>
      </c>
    </row>
    <row customHeight="1" ht="11.25">
      <c r="A54" s="0" t="s">
        <v>14</v>
      </c>
      <c r="B54" s="0" t="s">
        <v>2539</v>
      </c>
      <c r="C54" s="0" t="s">
        <v>2540</v>
      </c>
      <c r="D54" s="0" t="s">
        <v>2541</v>
      </c>
      <c r="E54" s="0" t="s">
        <v>2542</v>
      </c>
      <c r="F54" s="0" t="s">
        <v>2436</v>
      </c>
      <c r="G54" s="0" t="s">
        <v>1680</v>
      </c>
    </row>
    <row customHeight="1" ht="11.25">
      <c r="A55" s="0" t="s">
        <v>14</v>
      </c>
      <c r="B55" s="0" t="s">
        <v>2539</v>
      </c>
      <c r="C55" s="0" t="s">
        <v>2540</v>
      </c>
      <c r="D55" s="0" t="s">
        <v>2543</v>
      </c>
      <c r="E55" s="0" t="s">
        <v>2544</v>
      </c>
      <c r="F55" s="0" t="s">
        <v>2436</v>
      </c>
      <c r="G55" s="0" t="s">
        <v>1684</v>
      </c>
    </row>
    <row customHeight="1" ht="11.25">
      <c r="A56" s="0" t="s">
        <v>14</v>
      </c>
      <c r="B56" s="0" t="s">
        <v>2539</v>
      </c>
      <c r="C56" s="0" t="s">
        <v>2540</v>
      </c>
      <c r="D56" s="0" t="s">
        <v>2539</v>
      </c>
      <c r="E56" s="0" t="s">
        <v>2540</v>
      </c>
      <c r="F56" s="0" t="s">
        <v>2433</v>
      </c>
      <c r="G56" s="0" t="s">
        <v>1687</v>
      </c>
    </row>
    <row customHeight="1" ht="11.25">
      <c r="A57" s="0" t="s">
        <v>14</v>
      </c>
      <c r="B57" s="0" t="s">
        <v>2539</v>
      </c>
      <c r="C57" s="0" t="s">
        <v>2540</v>
      </c>
      <c r="D57" s="0" t="s">
        <v>2545</v>
      </c>
      <c r="E57" s="0" t="s">
        <v>2546</v>
      </c>
      <c r="F57" s="0" t="s">
        <v>2436</v>
      </c>
      <c r="G57" s="0" t="s">
        <v>1690</v>
      </c>
    </row>
    <row customHeight="1" ht="11.25">
      <c r="A58" s="0" t="s">
        <v>14</v>
      </c>
      <c r="B58" s="0" t="s">
        <v>2539</v>
      </c>
      <c r="C58" s="0" t="s">
        <v>2540</v>
      </c>
      <c r="D58" s="0" t="s">
        <v>2547</v>
      </c>
      <c r="E58" s="0" t="s">
        <v>2548</v>
      </c>
      <c r="F58" s="0" t="s">
        <v>2436</v>
      </c>
      <c r="G58" s="0" t="s">
        <v>1693</v>
      </c>
    </row>
    <row customHeight="1" ht="11.25">
      <c r="A59" s="0" t="s">
        <v>14</v>
      </c>
      <c r="B59" s="0" t="s">
        <v>2539</v>
      </c>
      <c r="C59" s="0" t="s">
        <v>2540</v>
      </c>
      <c r="D59" s="0" t="s">
        <v>2549</v>
      </c>
      <c r="E59" s="0" t="s">
        <v>2550</v>
      </c>
      <c r="F59" s="0" t="s">
        <v>2436</v>
      </c>
      <c r="G59" s="0" t="s">
        <v>1697</v>
      </c>
    </row>
    <row customHeight="1" ht="11.25">
      <c r="A60" s="0" t="s">
        <v>14</v>
      </c>
      <c r="B60" s="0" t="s">
        <v>2551</v>
      </c>
      <c r="C60" s="0" t="s">
        <v>2552</v>
      </c>
      <c r="D60" s="0" t="s">
        <v>2553</v>
      </c>
      <c r="E60" s="0" t="s">
        <v>2554</v>
      </c>
      <c r="F60" s="0" t="s">
        <v>2436</v>
      </c>
      <c r="G60" s="0" t="s">
        <v>1700</v>
      </c>
    </row>
    <row customHeight="1" ht="11.25">
      <c r="A61" s="0" t="s">
        <v>14</v>
      </c>
      <c r="B61" s="0" t="s">
        <v>2551</v>
      </c>
      <c r="C61" s="0" t="s">
        <v>2552</v>
      </c>
      <c r="D61" s="0" t="s">
        <v>2555</v>
      </c>
      <c r="E61" s="0" t="s">
        <v>2556</v>
      </c>
      <c r="F61" s="0" t="s">
        <v>2436</v>
      </c>
      <c r="G61" s="0" t="s">
        <v>2557</v>
      </c>
    </row>
    <row customHeight="1" ht="11.25">
      <c r="A62" s="0" t="s">
        <v>14</v>
      </c>
      <c r="B62" s="0" t="s">
        <v>2551</v>
      </c>
      <c r="C62" s="0" t="s">
        <v>2552</v>
      </c>
      <c r="D62" s="0" t="s">
        <v>2558</v>
      </c>
      <c r="E62" s="0" t="s">
        <v>2559</v>
      </c>
      <c r="F62" s="0" t="s">
        <v>2436</v>
      </c>
      <c r="G62" s="0" t="s">
        <v>2560</v>
      </c>
    </row>
    <row customHeight="1" ht="11.25">
      <c r="A63" s="0" t="s">
        <v>14</v>
      </c>
      <c r="B63" s="0" t="s">
        <v>2551</v>
      </c>
      <c r="C63" s="0" t="s">
        <v>2552</v>
      </c>
      <c r="D63" s="0" t="s">
        <v>2561</v>
      </c>
      <c r="E63" s="0" t="s">
        <v>2562</v>
      </c>
      <c r="F63" s="0" t="s">
        <v>2436</v>
      </c>
      <c r="G63" s="0" t="s">
        <v>2563</v>
      </c>
    </row>
    <row customHeight="1" ht="11.25">
      <c r="A64" s="0" t="s">
        <v>14</v>
      </c>
      <c r="B64" s="0" t="s">
        <v>2551</v>
      </c>
      <c r="C64" s="0" t="s">
        <v>2552</v>
      </c>
      <c r="D64" s="0" t="s">
        <v>2564</v>
      </c>
      <c r="E64" s="0" t="s">
        <v>2565</v>
      </c>
      <c r="F64" s="0" t="s">
        <v>2436</v>
      </c>
      <c r="G64" s="0" t="s">
        <v>2566</v>
      </c>
    </row>
    <row customHeight="1" ht="11.25">
      <c r="A65" s="0" t="s">
        <v>14</v>
      </c>
      <c r="B65" s="0" t="s">
        <v>2551</v>
      </c>
      <c r="C65" s="0" t="s">
        <v>2552</v>
      </c>
      <c r="D65" s="0" t="s">
        <v>2567</v>
      </c>
      <c r="E65" s="0" t="s">
        <v>2568</v>
      </c>
      <c r="F65" s="0" t="s">
        <v>2436</v>
      </c>
      <c r="G65" s="0" t="s">
        <v>2569</v>
      </c>
    </row>
    <row customHeight="1" ht="11.25">
      <c r="A66" s="0" t="s">
        <v>14</v>
      </c>
      <c r="B66" s="0" t="s">
        <v>2551</v>
      </c>
      <c r="C66" s="0" t="s">
        <v>2552</v>
      </c>
      <c r="D66" s="0" t="s">
        <v>2570</v>
      </c>
      <c r="E66" s="0" t="s">
        <v>2571</v>
      </c>
      <c r="F66" s="0" t="s">
        <v>2436</v>
      </c>
      <c r="G66" s="0" t="s">
        <v>2572</v>
      </c>
    </row>
    <row customHeight="1" ht="11.25">
      <c r="A67" s="0" t="s">
        <v>14</v>
      </c>
      <c r="B67" s="0" t="s">
        <v>2551</v>
      </c>
      <c r="C67" s="0" t="s">
        <v>2552</v>
      </c>
      <c r="D67" s="0" t="s">
        <v>2573</v>
      </c>
      <c r="E67" s="0" t="s">
        <v>2574</v>
      </c>
      <c r="F67" s="0" t="s">
        <v>2436</v>
      </c>
      <c r="G67" s="0" t="s">
        <v>1922</v>
      </c>
    </row>
    <row customHeight="1" ht="11.25">
      <c r="A68" s="0" t="s">
        <v>14</v>
      </c>
      <c r="B68" s="0" t="s">
        <v>2551</v>
      </c>
      <c r="C68" s="0" t="s">
        <v>2552</v>
      </c>
      <c r="D68" s="0" t="s">
        <v>2551</v>
      </c>
      <c r="E68" s="0" t="s">
        <v>2552</v>
      </c>
      <c r="F68" s="0" t="s">
        <v>2433</v>
      </c>
      <c r="G68" s="0" t="s">
        <v>2575</v>
      </c>
    </row>
    <row customHeight="1" ht="11.25">
      <c r="A69" s="0" t="s">
        <v>14</v>
      </c>
      <c r="B69" s="0" t="s">
        <v>2551</v>
      </c>
      <c r="C69" s="0" t="s">
        <v>2552</v>
      </c>
      <c r="D69" s="0" t="s">
        <v>2576</v>
      </c>
      <c r="E69" s="0" t="s">
        <v>2577</v>
      </c>
      <c r="F69" s="0" t="s">
        <v>2436</v>
      </c>
      <c r="G69" s="0" t="s">
        <v>2133</v>
      </c>
    </row>
    <row customHeight="1" ht="11.25">
      <c r="A70" s="0" t="s">
        <v>14</v>
      </c>
      <c r="B70" s="0" t="s">
        <v>2551</v>
      </c>
      <c r="C70" s="0" t="s">
        <v>2552</v>
      </c>
      <c r="D70" s="0" t="s">
        <v>2578</v>
      </c>
      <c r="E70" s="0" t="s">
        <v>2579</v>
      </c>
      <c r="F70" s="0" t="s">
        <v>2436</v>
      </c>
      <c r="G70" s="0" t="s">
        <v>2580</v>
      </c>
    </row>
    <row customHeight="1" ht="11.25">
      <c r="A71" s="0" t="s">
        <v>14</v>
      </c>
      <c r="B71" s="0" t="s">
        <v>2551</v>
      </c>
      <c r="C71" s="0" t="s">
        <v>2552</v>
      </c>
      <c r="D71" s="0" t="s">
        <v>2581</v>
      </c>
      <c r="E71" s="0" t="s">
        <v>2582</v>
      </c>
      <c r="F71" s="0" t="s">
        <v>2436</v>
      </c>
      <c r="G71" s="0" t="s">
        <v>2583</v>
      </c>
    </row>
    <row customHeight="1" ht="11.25">
      <c r="A72" s="0" t="s">
        <v>14</v>
      </c>
      <c r="B72" s="0" t="s">
        <v>2551</v>
      </c>
      <c r="C72" s="0" t="s">
        <v>2552</v>
      </c>
      <c r="D72" s="0" t="s">
        <v>2584</v>
      </c>
      <c r="E72" s="0" t="s">
        <v>2585</v>
      </c>
      <c r="F72" s="0" t="s">
        <v>2514</v>
      </c>
      <c r="G72" s="0" t="s">
        <v>2586</v>
      </c>
    </row>
    <row customHeight="1" ht="11.25">
      <c r="A73" s="0" t="s">
        <v>14</v>
      </c>
      <c r="B73" s="0" t="s">
        <v>2587</v>
      </c>
      <c r="C73" s="0" t="s">
        <v>2588</v>
      </c>
      <c r="D73" s="0" t="s">
        <v>2589</v>
      </c>
      <c r="E73" s="0" t="s">
        <v>2590</v>
      </c>
      <c r="F73" s="0" t="s">
        <v>2436</v>
      </c>
      <c r="G73" s="0" t="s">
        <v>2591</v>
      </c>
    </row>
    <row customHeight="1" ht="11.25">
      <c r="A74" s="0" t="s">
        <v>14</v>
      </c>
      <c r="B74" s="0" t="s">
        <v>2587</v>
      </c>
      <c r="C74" s="0" t="s">
        <v>2588</v>
      </c>
      <c r="D74" s="0" t="s">
        <v>2592</v>
      </c>
      <c r="E74" s="0" t="s">
        <v>2593</v>
      </c>
      <c r="F74" s="0" t="s">
        <v>2436</v>
      </c>
      <c r="G74" s="0" t="s">
        <v>2594</v>
      </c>
    </row>
    <row customHeight="1" ht="11.25">
      <c r="A75" s="0" t="s">
        <v>14</v>
      </c>
      <c r="B75" s="0" t="s">
        <v>2587</v>
      </c>
      <c r="C75" s="0" t="s">
        <v>2588</v>
      </c>
      <c r="D75" s="0" t="s">
        <v>2595</v>
      </c>
      <c r="E75" s="0" t="s">
        <v>2596</v>
      </c>
      <c r="F75" s="0" t="s">
        <v>2436</v>
      </c>
      <c r="G75" s="0" t="s">
        <v>2597</v>
      </c>
    </row>
    <row customHeight="1" ht="11.25">
      <c r="A76" s="0" t="s">
        <v>14</v>
      </c>
      <c r="B76" s="0" t="s">
        <v>2587</v>
      </c>
      <c r="C76" s="0" t="s">
        <v>2588</v>
      </c>
      <c r="D76" s="0" t="s">
        <v>2598</v>
      </c>
      <c r="E76" s="0" t="s">
        <v>2599</v>
      </c>
      <c r="F76" s="0" t="s">
        <v>2436</v>
      </c>
      <c r="G76" s="0" t="s">
        <v>2600</v>
      </c>
    </row>
    <row customHeight="1" ht="11.25">
      <c r="A77" s="0" t="s">
        <v>14</v>
      </c>
      <c r="B77" s="0" t="s">
        <v>2587</v>
      </c>
      <c r="C77" s="0" t="s">
        <v>2588</v>
      </c>
      <c r="D77" s="0" t="s">
        <v>2601</v>
      </c>
      <c r="E77" s="0" t="s">
        <v>2602</v>
      </c>
      <c r="F77" s="0" t="s">
        <v>2436</v>
      </c>
      <c r="G77" s="0" t="s">
        <v>2603</v>
      </c>
    </row>
    <row customHeight="1" ht="11.25">
      <c r="A78" s="0" t="s">
        <v>14</v>
      </c>
      <c r="B78" s="0" t="s">
        <v>2587</v>
      </c>
      <c r="C78" s="0" t="s">
        <v>2588</v>
      </c>
      <c r="D78" s="0" t="s">
        <v>2587</v>
      </c>
      <c r="E78" s="0" t="s">
        <v>2588</v>
      </c>
      <c r="F78" s="0" t="s">
        <v>2433</v>
      </c>
      <c r="G78" s="0" t="s">
        <v>2604</v>
      </c>
    </row>
    <row customHeight="1" ht="11.25">
      <c r="A79" s="0" t="s">
        <v>14</v>
      </c>
      <c r="B79" s="0" t="s">
        <v>2587</v>
      </c>
      <c r="C79" s="0" t="s">
        <v>2588</v>
      </c>
      <c r="D79" s="0" t="s">
        <v>2605</v>
      </c>
      <c r="E79" s="0" t="s">
        <v>2606</v>
      </c>
      <c r="F79" s="0" t="s">
        <v>2436</v>
      </c>
      <c r="G79" s="0" t="s">
        <v>2607</v>
      </c>
    </row>
    <row customHeight="1" ht="11.25">
      <c r="A80" s="0" t="s">
        <v>14</v>
      </c>
      <c r="B80" s="0" t="s">
        <v>2587</v>
      </c>
      <c r="C80" s="0" t="s">
        <v>2588</v>
      </c>
      <c r="D80" s="0" t="s">
        <v>2608</v>
      </c>
      <c r="E80" s="0" t="s">
        <v>2609</v>
      </c>
      <c r="F80" s="0" t="s">
        <v>2514</v>
      </c>
      <c r="G80" s="0" t="s">
        <v>2610</v>
      </c>
    </row>
    <row customHeight="1" ht="11.25">
      <c r="A81" s="0" t="s">
        <v>14</v>
      </c>
      <c r="B81" s="0" t="s">
        <v>2611</v>
      </c>
      <c r="C81" s="0" t="s">
        <v>2612</v>
      </c>
      <c r="D81" s="0" t="s">
        <v>2613</v>
      </c>
      <c r="E81" s="0" t="s">
        <v>2614</v>
      </c>
      <c r="F81" s="0" t="s">
        <v>2436</v>
      </c>
      <c r="G81" s="0" t="s">
        <v>2615</v>
      </c>
    </row>
    <row customHeight="1" ht="11.25">
      <c r="A82" s="0" t="s">
        <v>14</v>
      </c>
      <c r="B82" s="0" t="s">
        <v>2611</v>
      </c>
      <c r="C82" s="0" t="s">
        <v>2612</v>
      </c>
      <c r="D82" s="0" t="s">
        <v>2616</v>
      </c>
      <c r="E82" s="0" t="s">
        <v>2617</v>
      </c>
      <c r="F82" s="0" t="s">
        <v>2436</v>
      </c>
      <c r="G82" s="0" t="s">
        <v>2618</v>
      </c>
    </row>
    <row customHeight="1" ht="11.25">
      <c r="A83" s="0" t="s">
        <v>14</v>
      </c>
      <c r="B83" s="0" t="s">
        <v>2611</v>
      </c>
      <c r="C83" s="0" t="s">
        <v>2612</v>
      </c>
      <c r="D83" s="0" t="s">
        <v>2619</v>
      </c>
      <c r="E83" s="0" t="s">
        <v>2620</v>
      </c>
      <c r="F83" s="0" t="s">
        <v>2436</v>
      </c>
      <c r="G83" s="0" t="s">
        <v>2621</v>
      </c>
    </row>
    <row customHeight="1" ht="11.25">
      <c r="A84" s="0" t="s">
        <v>14</v>
      </c>
      <c r="B84" s="0" t="s">
        <v>2611</v>
      </c>
      <c r="C84" s="0" t="s">
        <v>2612</v>
      </c>
      <c r="D84" s="0" t="s">
        <v>2622</v>
      </c>
      <c r="E84" s="0" t="s">
        <v>2623</v>
      </c>
      <c r="F84" s="0" t="s">
        <v>2436</v>
      </c>
      <c r="G84" s="0" t="s">
        <v>2624</v>
      </c>
    </row>
    <row customHeight="1" ht="11.25">
      <c r="A85" s="0" t="s">
        <v>14</v>
      </c>
      <c r="B85" s="0" t="s">
        <v>2611</v>
      </c>
      <c r="C85" s="0" t="s">
        <v>2612</v>
      </c>
      <c r="D85" s="0" t="s">
        <v>2625</v>
      </c>
      <c r="E85" s="0" t="s">
        <v>2626</v>
      </c>
      <c r="F85" s="0" t="s">
        <v>2436</v>
      </c>
      <c r="G85" s="0" t="s">
        <v>2627</v>
      </c>
    </row>
    <row customHeight="1" ht="11.25">
      <c r="A86" s="0" t="s">
        <v>14</v>
      </c>
      <c r="B86" s="0" t="s">
        <v>2611</v>
      </c>
      <c r="C86" s="0" t="s">
        <v>2612</v>
      </c>
      <c r="D86" s="0" t="s">
        <v>2628</v>
      </c>
      <c r="E86" s="0" t="s">
        <v>2629</v>
      </c>
      <c r="F86" s="0" t="s">
        <v>2436</v>
      </c>
      <c r="G86" s="0" t="s">
        <v>2630</v>
      </c>
    </row>
    <row customHeight="1" ht="11.25">
      <c r="A87" s="0" t="s">
        <v>14</v>
      </c>
      <c r="B87" s="0" t="s">
        <v>2611</v>
      </c>
      <c r="C87" s="0" t="s">
        <v>2612</v>
      </c>
      <c r="D87" s="0" t="s">
        <v>2611</v>
      </c>
      <c r="E87" s="0" t="s">
        <v>2612</v>
      </c>
      <c r="F87" s="0" t="s">
        <v>2433</v>
      </c>
      <c r="G87" s="0" t="s">
        <v>2631</v>
      </c>
    </row>
    <row customHeight="1" ht="11.25">
      <c r="A88" s="0" t="s">
        <v>14</v>
      </c>
      <c r="B88" s="0" t="s">
        <v>2611</v>
      </c>
      <c r="C88" s="0" t="s">
        <v>2612</v>
      </c>
      <c r="D88" s="0" t="s">
        <v>2632</v>
      </c>
      <c r="E88" s="0" t="s">
        <v>2633</v>
      </c>
      <c r="F88" s="0" t="s">
        <v>2436</v>
      </c>
      <c r="G88" s="0" t="s">
        <v>2634</v>
      </c>
    </row>
    <row customHeight="1" ht="11.25">
      <c r="A89" s="0" t="s">
        <v>14</v>
      </c>
      <c r="B89" s="0" t="s">
        <v>2611</v>
      </c>
      <c r="C89" s="0" t="s">
        <v>2612</v>
      </c>
      <c r="D89" s="0" t="s">
        <v>2635</v>
      </c>
      <c r="E89" s="0" t="s">
        <v>2636</v>
      </c>
      <c r="F89" s="0" t="s">
        <v>2637</v>
      </c>
      <c r="G89" s="0" t="s">
        <v>2638</v>
      </c>
    </row>
    <row customHeight="1" ht="11.25">
      <c r="A90" s="0" t="s">
        <v>14</v>
      </c>
      <c r="B90" s="0" t="s">
        <v>97</v>
      </c>
      <c r="C90" s="0" t="s">
        <v>2639</v>
      </c>
      <c r="D90" s="0" t="s">
        <v>2640</v>
      </c>
      <c r="E90" s="0" t="s">
        <v>2641</v>
      </c>
      <c r="F90" s="0" t="s">
        <v>2436</v>
      </c>
      <c r="G90" s="0" t="s">
        <v>2642</v>
      </c>
    </row>
    <row customHeight="1" ht="11.25">
      <c r="A91" s="0" t="s">
        <v>14</v>
      </c>
      <c r="B91" s="0" t="s">
        <v>97</v>
      </c>
      <c r="C91" s="0" t="s">
        <v>2639</v>
      </c>
      <c r="D91" s="0" t="s">
        <v>2643</v>
      </c>
      <c r="E91" s="0" t="s">
        <v>2644</v>
      </c>
      <c r="F91" s="0" t="s">
        <v>2436</v>
      </c>
      <c r="G91" s="0" t="s">
        <v>2645</v>
      </c>
    </row>
    <row customHeight="1" ht="11.25">
      <c r="A92" s="0" t="s">
        <v>14</v>
      </c>
      <c r="B92" s="0" t="s">
        <v>97</v>
      </c>
      <c r="C92" s="0" t="s">
        <v>2639</v>
      </c>
      <c r="D92" s="0" t="s">
        <v>98</v>
      </c>
      <c r="E92" s="0" t="s">
        <v>99</v>
      </c>
      <c r="F92" s="0" t="s">
        <v>2436</v>
      </c>
      <c r="G92" s="0" t="s">
        <v>96</v>
      </c>
    </row>
    <row customHeight="1" ht="11.25">
      <c r="A93" s="0" t="s">
        <v>14</v>
      </c>
      <c r="B93" s="0" t="s">
        <v>97</v>
      </c>
      <c r="C93" s="0" t="s">
        <v>2639</v>
      </c>
      <c r="D93" s="0" t="s">
        <v>2646</v>
      </c>
      <c r="E93" s="0" t="s">
        <v>2647</v>
      </c>
      <c r="F93" s="0" t="s">
        <v>2436</v>
      </c>
      <c r="G93" s="0" t="s">
        <v>2648</v>
      </c>
    </row>
    <row customHeight="1" ht="11.25">
      <c r="A94" s="0" t="s">
        <v>14</v>
      </c>
      <c r="B94" s="0" t="s">
        <v>97</v>
      </c>
      <c r="C94" s="0" t="s">
        <v>2639</v>
      </c>
      <c r="D94" s="0" t="s">
        <v>2649</v>
      </c>
      <c r="E94" s="0" t="s">
        <v>2650</v>
      </c>
      <c r="F94" s="0" t="s">
        <v>2436</v>
      </c>
      <c r="G94" s="0" t="s">
        <v>2651</v>
      </c>
    </row>
    <row customHeight="1" ht="11.25">
      <c r="A95" s="0" t="s">
        <v>14</v>
      </c>
      <c r="B95" s="0" t="s">
        <v>97</v>
      </c>
      <c r="C95" s="0" t="s">
        <v>2639</v>
      </c>
      <c r="D95" s="0" t="s">
        <v>103</v>
      </c>
      <c r="E95" s="0" t="s">
        <v>104</v>
      </c>
      <c r="F95" s="0" t="s">
        <v>2436</v>
      </c>
      <c r="G95" s="0" t="s">
        <v>102</v>
      </c>
    </row>
    <row customHeight="1" ht="11.25">
      <c r="A96" s="0" t="s">
        <v>14</v>
      </c>
      <c r="B96" s="0" t="s">
        <v>97</v>
      </c>
      <c r="C96" s="0" t="s">
        <v>2639</v>
      </c>
      <c r="D96" s="0" t="s">
        <v>2652</v>
      </c>
      <c r="E96" s="0" t="s">
        <v>2653</v>
      </c>
      <c r="F96" s="0" t="s">
        <v>2436</v>
      </c>
      <c r="G96" s="0" t="s">
        <v>2654</v>
      </c>
    </row>
    <row customHeight="1" ht="11.25">
      <c r="A97" s="0" t="s">
        <v>14</v>
      </c>
      <c r="B97" s="0" t="s">
        <v>97</v>
      </c>
      <c r="C97" s="0" t="s">
        <v>2639</v>
      </c>
      <c r="D97" s="0" t="s">
        <v>2655</v>
      </c>
      <c r="E97" s="0" t="s">
        <v>2656</v>
      </c>
      <c r="F97" s="0" t="s">
        <v>2436</v>
      </c>
      <c r="G97" s="0" t="s">
        <v>2657</v>
      </c>
    </row>
    <row customHeight="1" ht="11.25">
      <c r="A98" s="0" t="s">
        <v>14</v>
      </c>
      <c r="B98" s="0" t="s">
        <v>97</v>
      </c>
      <c r="C98" s="0" t="s">
        <v>2639</v>
      </c>
      <c r="D98" s="0" t="s">
        <v>2658</v>
      </c>
      <c r="E98" s="0" t="s">
        <v>2659</v>
      </c>
      <c r="F98" s="0" t="s">
        <v>2436</v>
      </c>
      <c r="G98" s="0" t="s">
        <v>2660</v>
      </c>
    </row>
    <row customHeight="1" ht="11.25">
      <c r="A99" s="0" t="s">
        <v>14</v>
      </c>
      <c r="B99" s="0" t="s">
        <v>97</v>
      </c>
      <c r="C99" s="0" t="s">
        <v>2639</v>
      </c>
      <c r="D99" s="0" t="s">
        <v>97</v>
      </c>
      <c r="E99" s="0" t="s">
        <v>2639</v>
      </c>
      <c r="F99" s="0" t="s">
        <v>2433</v>
      </c>
      <c r="G99" s="0" t="s">
        <v>2661</v>
      </c>
    </row>
    <row customHeight="1" ht="11.25">
      <c r="A100" s="0" t="s">
        <v>14</v>
      </c>
      <c r="B100" s="0" t="s">
        <v>97</v>
      </c>
      <c r="C100" s="0" t="s">
        <v>2639</v>
      </c>
      <c r="D100" s="0" t="s">
        <v>2662</v>
      </c>
      <c r="E100" s="0" t="s">
        <v>2663</v>
      </c>
      <c r="F100" s="0" t="s">
        <v>2436</v>
      </c>
      <c r="G100" s="0" t="s">
        <v>2664</v>
      </c>
    </row>
    <row customHeight="1" ht="11.25">
      <c r="A101" s="0" t="s">
        <v>14</v>
      </c>
      <c r="B101" s="0" t="s">
        <v>2665</v>
      </c>
      <c r="C101" s="0" t="s">
        <v>2666</v>
      </c>
      <c r="D101" s="0" t="s">
        <v>2665</v>
      </c>
      <c r="E101" s="0" t="s">
        <v>2666</v>
      </c>
      <c r="F101" s="0" t="s">
        <v>2483</v>
      </c>
      <c r="G101" s="0" t="s">
        <v>2667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02B75-B78C-4E2F-53FA-35771F251EF2}"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2668</v>
      </c>
      <c r="B1" s="829" t="s">
        <v>2669</v>
      </c>
      <c r="C1" s="829" t="s">
        <v>2670</v>
      </c>
      <c r="D1" s="829" t="s">
        <v>2671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E6775-503E-13EE-8E3F-92208E38BA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CDB09-907B-566F-4162-88B86C2EC5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132</v>
      </c>
      <c r="B1" s="163" t="s">
        <v>2672</v>
      </c>
    </row>
    <row customHeight="1" ht="11.25">
      <c r="A2" s="3027" t="s">
        <v>95</v>
      </c>
      <c r="B2" s="3027" t="s">
        <v>2673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DBD89-5384-0F03-6167-9F503966F4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2674</v>
      </c>
      <c r="B1" s="829" t="s">
        <v>2675</v>
      </c>
    </row>
    <row customHeight="1" ht="11.25">
      <c r="A2" s="829">
        <v>4213775</v>
      </c>
      <c r="B2" s="829" t="s">
        <v>1222</v>
      </c>
    </row>
    <row customHeight="1" ht="11.25">
      <c r="A3" s="829">
        <v>4213784</v>
      </c>
      <c r="B3" s="829" t="s">
        <v>1256</v>
      </c>
    </row>
    <row customHeight="1" ht="11.25">
      <c r="A4" s="829">
        <v>4213781</v>
      </c>
      <c r="B4" s="829" t="s">
        <v>1249</v>
      </c>
    </row>
    <row customHeight="1" ht="11.25">
      <c r="A5" s="829">
        <v>4213776</v>
      </c>
      <c r="B5" s="829" t="s">
        <v>168</v>
      </c>
    </row>
    <row customHeight="1" ht="11.25">
      <c r="A6" s="829">
        <v>4213777</v>
      </c>
      <c r="B6" s="829" t="s">
        <v>174</v>
      </c>
    </row>
    <row customHeight="1" ht="11.25">
      <c r="A7" s="829">
        <v>4213778</v>
      </c>
      <c r="B7" s="829" t="s">
        <v>180</v>
      </c>
    </row>
    <row customHeight="1" ht="11.25">
      <c r="A8" s="829">
        <v>4213780</v>
      </c>
      <c r="B8" s="829" t="s">
        <v>186</v>
      </c>
    </row>
    <row customHeight="1" ht="11.25">
      <c r="A9" s="829">
        <v>4213779</v>
      </c>
      <c r="B9" s="829" t="s">
        <v>1389</v>
      </c>
    </row>
    <row customHeight="1" ht="11.25">
      <c r="A10" s="829">
        <v>4213783</v>
      </c>
      <c r="B10" s="829" t="s">
        <v>1404</v>
      </c>
    </row>
    <row customHeight="1" ht="11.25">
      <c r="A11" s="829">
        <v>4213782</v>
      </c>
      <c r="B11" s="82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401BB-0395-726E-A2CD-3CD2BD4F062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2674</v>
      </c>
      <c r="B1" s="829" t="s">
        <v>2676</v>
      </c>
    </row>
    <row customHeight="1" ht="11.25">
      <c r="A2" s="829" t="s">
        <v>214</v>
      </c>
      <c r="B2" s="829" t="s">
        <v>1502</v>
      </c>
    </row>
    <row customHeight="1" ht="11.25">
      <c r="A3" s="829" t="s">
        <v>2677</v>
      </c>
      <c r="B3" s="829" t="s">
        <v>1512</v>
      </c>
    </row>
    <row customHeight="1" ht="11.25">
      <c r="A4" s="829" t="s">
        <v>2678</v>
      </c>
      <c r="B4" s="829" t="s">
        <v>1521</v>
      </c>
    </row>
    <row customHeight="1" ht="11.25">
      <c r="A5" s="829" t="s">
        <v>2679</v>
      </c>
      <c r="B5" s="829" t="s">
        <v>1530</v>
      </c>
    </row>
    <row customHeight="1" ht="11.25">
      <c r="A6" s="829" t="s">
        <v>2680</v>
      </c>
      <c r="B6" s="829" t="s">
        <v>1536</v>
      </c>
    </row>
    <row customHeight="1" ht="11.25">
      <c r="A7" s="829" t="s">
        <v>2681</v>
      </c>
      <c r="B7" s="829" t="s">
        <v>1544</v>
      </c>
    </row>
    <row customHeight="1" ht="11.25">
      <c r="A8" s="829" t="s">
        <v>2682</v>
      </c>
      <c r="B8" s="829"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3526-1488-9ED1-53B8-BFDB6655EEFE}" mc:Ignorable="x14ac xr xr2 xr3">
  <sheetPr>
    <tabColor rgb="FFFFCC99"/>
  </sheetPr>
  <dimension ref="A1:G100"/>
  <sheetViews>
    <sheetView topLeftCell="A1" showGridLines="0" workbookViewId="0">
      <selection activeCell="A1" sqref="A1"/>
    </sheetView>
  </sheetViews>
  <sheetFormatPr customHeight="1" defaultRowHeight="11.25"/>
  <sheetData>
    <row customHeight="1" ht="11.25">
      <c r="A1" s="0" t="s">
        <v>2424</v>
      </c>
      <c r="B1" s="0" t="s">
        <v>2425</v>
      </c>
      <c r="C1" s="0" t="s">
        <v>2426</v>
      </c>
      <c r="D1" s="0" t="s">
        <v>2427</v>
      </c>
      <c r="E1" s="0" t="s">
        <v>2428</v>
      </c>
      <c r="F1" s="0" t="s">
        <v>2429</v>
      </c>
      <c r="G1" s="0" t="s">
        <v>2430</v>
      </c>
    </row>
    <row customHeight="1" ht="11.25">
      <c r="A2" s="0" t="s">
        <v>14</v>
      </c>
      <c r="B2" s="0" t="s">
        <v>2431</v>
      </c>
      <c r="C2" s="0" t="s">
        <v>2432</v>
      </c>
      <c r="D2" s="0" t="s">
        <v>2431</v>
      </c>
      <c r="E2" s="0" t="s">
        <v>2432</v>
      </c>
      <c r="F2" s="0" t="s">
        <v>2433</v>
      </c>
      <c r="G2" s="0" t="s">
        <v>112</v>
      </c>
    </row>
    <row customHeight="1" ht="11.25">
      <c r="A3" s="0" t="s">
        <v>14</v>
      </c>
      <c r="B3" s="0" t="s">
        <v>2431</v>
      </c>
      <c r="C3" s="0" t="s">
        <v>2432</v>
      </c>
      <c r="D3" s="0" t="s">
        <v>2434</v>
      </c>
      <c r="E3" s="0" t="s">
        <v>2435</v>
      </c>
      <c r="F3" s="0" t="s">
        <v>2436</v>
      </c>
      <c r="G3" s="0" t="s">
        <v>100</v>
      </c>
    </row>
    <row customHeight="1" ht="11.25">
      <c r="A4" s="0" t="s">
        <v>14</v>
      </c>
      <c r="B4" s="0" t="s">
        <v>2431</v>
      </c>
      <c r="C4" s="0" t="s">
        <v>2432</v>
      </c>
      <c r="D4" s="0" t="s">
        <v>2437</v>
      </c>
      <c r="E4" s="0" t="s">
        <v>2438</v>
      </c>
      <c r="F4" s="0" t="s">
        <v>2436</v>
      </c>
      <c r="G4" s="0" t="s">
        <v>87</v>
      </c>
    </row>
    <row customHeight="1" ht="11.25">
      <c r="A5" s="0" t="s">
        <v>14</v>
      </c>
      <c r="B5" s="0" t="s">
        <v>2431</v>
      </c>
      <c r="C5" s="0" t="s">
        <v>2432</v>
      </c>
      <c r="D5" s="0" t="s">
        <v>2439</v>
      </c>
      <c r="E5" s="0" t="s">
        <v>2440</v>
      </c>
      <c r="F5" s="0" t="s">
        <v>2436</v>
      </c>
      <c r="G5" s="0" t="s">
        <v>88</v>
      </c>
    </row>
    <row customHeight="1" ht="11.25">
      <c r="A6" s="0" t="s">
        <v>14</v>
      </c>
      <c r="B6" s="0" t="s">
        <v>2431</v>
      </c>
      <c r="C6" s="0" t="s">
        <v>2432</v>
      </c>
      <c r="D6" s="0" t="s">
        <v>2441</v>
      </c>
      <c r="E6" s="0" t="s">
        <v>2442</v>
      </c>
      <c r="F6" s="0" t="s">
        <v>2436</v>
      </c>
      <c r="G6" s="0" t="s">
        <v>113</v>
      </c>
    </row>
    <row customHeight="1" ht="11.25">
      <c r="A7" s="0" t="s">
        <v>14</v>
      </c>
      <c r="B7" s="0" t="s">
        <v>2431</v>
      </c>
      <c r="C7" s="0" t="s">
        <v>2432</v>
      </c>
      <c r="D7" s="0" t="s">
        <v>2443</v>
      </c>
      <c r="E7" s="0" t="s">
        <v>2444</v>
      </c>
      <c r="F7" s="0" t="s">
        <v>2436</v>
      </c>
      <c r="G7" s="0" t="s">
        <v>89</v>
      </c>
    </row>
    <row customHeight="1" ht="11.25">
      <c r="A8" s="0" t="s">
        <v>14</v>
      </c>
      <c r="B8" s="0" t="s">
        <v>2445</v>
      </c>
      <c r="C8" s="0" t="s">
        <v>2446</v>
      </c>
      <c r="D8" s="0" t="s">
        <v>2445</v>
      </c>
      <c r="E8" s="0" t="s">
        <v>2446</v>
      </c>
      <c r="F8" s="0" t="s">
        <v>2433</v>
      </c>
      <c r="G8" s="0" t="s">
        <v>90</v>
      </c>
    </row>
    <row customHeight="1" ht="11.25">
      <c r="A9" s="0" t="s">
        <v>14</v>
      </c>
      <c r="B9" s="0" t="s">
        <v>2445</v>
      </c>
      <c r="C9" s="0" t="s">
        <v>2446</v>
      </c>
      <c r="D9" s="0" t="s">
        <v>2447</v>
      </c>
      <c r="E9" s="0" t="s">
        <v>2448</v>
      </c>
      <c r="F9" s="0" t="s">
        <v>2436</v>
      </c>
      <c r="G9" s="0" t="s">
        <v>114</v>
      </c>
    </row>
    <row customHeight="1" ht="11.25">
      <c r="A10" s="0" t="s">
        <v>14</v>
      </c>
      <c r="B10" s="0" t="s">
        <v>2445</v>
      </c>
      <c r="C10" s="0" t="s">
        <v>2446</v>
      </c>
      <c r="D10" s="0" t="s">
        <v>2449</v>
      </c>
      <c r="E10" s="0" t="s">
        <v>2450</v>
      </c>
      <c r="F10" s="0" t="s">
        <v>2436</v>
      </c>
      <c r="G10" s="0" t="s">
        <v>150</v>
      </c>
    </row>
    <row customHeight="1" ht="11.25">
      <c r="A11" s="0" t="s">
        <v>14</v>
      </c>
      <c r="B11" s="0" t="s">
        <v>2445</v>
      </c>
      <c r="C11" s="0" t="s">
        <v>2446</v>
      </c>
      <c r="D11" s="0" t="s">
        <v>2451</v>
      </c>
      <c r="E11" s="0" t="s">
        <v>2452</v>
      </c>
      <c r="F11" s="0" t="s">
        <v>2436</v>
      </c>
      <c r="G11" s="0" t="s">
        <v>151</v>
      </c>
    </row>
    <row customHeight="1" ht="11.25">
      <c r="A12" s="0" t="s">
        <v>14</v>
      </c>
      <c r="B12" s="0" t="s">
        <v>2445</v>
      </c>
      <c r="C12" s="0" t="s">
        <v>2446</v>
      </c>
      <c r="D12" s="0" t="s">
        <v>2453</v>
      </c>
      <c r="E12" s="0" t="s">
        <v>2454</v>
      </c>
      <c r="F12" s="0" t="s">
        <v>2436</v>
      </c>
      <c r="G12" s="0" t="s">
        <v>152</v>
      </c>
    </row>
    <row customHeight="1" ht="11.25">
      <c r="A13" s="0" t="s">
        <v>14</v>
      </c>
      <c r="B13" s="0" t="s">
        <v>2445</v>
      </c>
      <c r="C13" s="0" t="s">
        <v>2446</v>
      </c>
      <c r="D13" s="0" t="s">
        <v>2455</v>
      </c>
      <c r="E13" s="0" t="s">
        <v>2456</v>
      </c>
      <c r="F13" s="0" t="s">
        <v>2436</v>
      </c>
      <c r="G13" s="0" t="s">
        <v>153</v>
      </c>
    </row>
    <row customHeight="1" ht="11.25">
      <c r="A14" s="0" t="s">
        <v>14</v>
      </c>
      <c r="B14" s="0" t="s">
        <v>2445</v>
      </c>
      <c r="C14" s="0" t="s">
        <v>2446</v>
      </c>
      <c r="D14" s="0" t="s">
        <v>2457</v>
      </c>
      <c r="E14" s="0" t="s">
        <v>2458</v>
      </c>
      <c r="F14" s="0" t="s">
        <v>2436</v>
      </c>
      <c r="G14" s="0" t="s">
        <v>154</v>
      </c>
    </row>
    <row customHeight="1" ht="11.25">
      <c r="A15" s="0" t="s">
        <v>14</v>
      </c>
      <c r="B15" s="0" t="s">
        <v>2445</v>
      </c>
      <c r="C15" s="0" t="s">
        <v>2446</v>
      </c>
      <c r="D15" s="0" t="s">
        <v>2459</v>
      </c>
      <c r="E15" s="0" t="s">
        <v>2460</v>
      </c>
      <c r="F15" s="0" t="s">
        <v>2436</v>
      </c>
      <c r="G15" s="0" t="s">
        <v>155</v>
      </c>
    </row>
    <row customHeight="1" ht="11.25">
      <c r="A16" s="0" t="s">
        <v>14</v>
      </c>
      <c r="B16" s="0" t="s">
        <v>2461</v>
      </c>
      <c r="C16" s="0" t="s">
        <v>2462</v>
      </c>
      <c r="D16" s="0" t="s">
        <v>2463</v>
      </c>
      <c r="E16" s="0" t="s">
        <v>2464</v>
      </c>
      <c r="F16" s="0" t="s">
        <v>2436</v>
      </c>
      <c r="G16" s="0" t="s">
        <v>1464</v>
      </c>
    </row>
    <row customHeight="1" ht="11.25">
      <c r="A17" s="0" t="s">
        <v>14</v>
      </c>
      <c r="B17" s="0" t="s">
        <v>2461</v>
      </c>
      <c r="C17" s="0" t="s">
        <v>2462</v>
      </c>
      <c r="D17" s="0" t="s">
        <v>2465</v>
      </c>
      <c r="E17" s="0" t="s">
        <v>2466</v>
      </c>
      <c r="F17" s="0" t="s">
        <v>2436</v>
      </c>
      <c r="G17" s="0" t="s">
        <v>1470</v>
      </c>
    </row>
    <row customHeight="1" ht="11.25">
      <c r="A18" s="0" t="s">
        <v>14</v>
      </c>
      <c r="B18" s="0" t="s">
        <v>2461</v>
      </c>
      <c r="C18" s="0" t="s">
        <v>2462</v>
      </c>
      <c r="D18" s="0" t="s">
        <v>2461</v>
      </c>
      <c r="E18" s="0" t="s">
        <v>2462</v>
      </c>
      <c r="F18" s="0" t="s">
        <v>2433</v>
      </c>
      <c r="G18" s="0" t="s">
        <v>1481</v>
      </c>
    </row>
    <row customHeight="1" ht="11.25">
      <c r="A19" s="0" t="s">
        <v>14</v>
      </c>
      <c r="B19" s="0" t="s">
        <v>2461</v>
      </c>
      <c r="C19" s="0" t="s">
        <v>2462</v>
      </c>
      <c r="D19" s="0" t="s">
        <v>2467</v>
      </c>
      <c r="E19" s="0" t="s">
        <v>2468</v>
      </c>
      <c r="F19" s="0" t="s">
        <v>2436</v>
      </c>
      <c r="G19" s="0" t="s">
        <v>1495</v>
      </c>
    </row>
    <row customHeight="1" ht="11.25">
      <c r="A20" s="0" t="s">
        <v>14</v>
      </c>
      <c r="B20" s="0" t="s">
        <v>2461</v>
      </c>
      <c r="C20" s="0" t="s">
        <v>2462</v>
      </c>
      <c r="D20" s="0" t="s">
        <v>2469</v>
      </c>
      <c r="E20" s="0" t="s">
        <v>2470</v>
      </c>
      <c r="F20" s="0" t="s">
        <v>2436</v>
      </c>
      <c r="G20" s="0" t="s">
        <v>1507</v>
      </c>
    </row>
    <row customHeight="1" ht="11.25">
      <c r="A21" s="0" t="s">
        <v>14</v>
      </c>
      <c r="B21" s="0" t="s">
        <v>2461</v>
      </c>
      <c r="C21" s="0" t="s">
        <v>2462</v>
      </c>
      <c r="D21" s="0" t="s">
        <v>2471</v>
      </c>
      <c r="E21" s="0" t="s">
        <v>2472</v>
      </c>
      <c r="F21" s="0" t="s">
        <v>2436</v>
      </c>
      <c r="G21" s="0" t="s">
        <v>1516</v>
      </c>
    </row>
    <row customHeight="1" ht="11.25">
      <c r="A22" s="0" t="s">
        <v>14</v>
      </c>
      <c r="B22" s="0" t="s">
        <v>2461</v>
      </c>
      <c r="C22" s="0" t="s">
        <v>2462</v>
      </c>
      <c r="D22" s="0" t="s">
        <v>2473</v>
      </c>
      <c r="E22" s="0" t="s">
        <v>2474</v>
      </c>
      <c r="F22" s="0" t="s">
        <v>2436</v>
      </c>
      <c r="G22" s="0" t="s">
        <v>1532</v>
      </c>
    </row>
    <row customHeight="1" ht="11.25">
      <c r="A23" s="0" t="s">
        <v>14</v>
      </c>
      <c r="B23" s="0" t="s">
        <v>2461</v>
      </c>
      <c r="C23" s="0" t="s">
        <v>2462</v>
      </c>
      <c r="D23" s="0" t="s">
        <v>2475</v>
      </c>
      <c r="E23" s="0" t="s">
        <v>2476</v>
      </c>
      <c r="F23" s="0" t="s">
        <v>2436</v>
      </c>
      <c r="G23" s="0" t="s">
        <v>1539</v>
      </c>
    </row>
    <row customHeight="1" ht="11.25">
      <c r="A24" s="0" t="s">
        <v>14</v>
      </c>
      <c r="B24" s="0" t="s">
        <v>2461</v>
      </c>
      <c r="C24" s="0" t="s">
        <v>2462</v>
      </c>
      <c r="D24" s="0" t="s">
        <v>2477</v>
      </c>
      <c r="E24" s="0" t="s">
        <v>2478</v>
      </c>
      <c r="F24" s="0" t="s">
        <v>2436</v>
      </c>
      <c r="G24" s="0" t="s">
        <v>1547</v>
      </c>
    </row>
    <row customHeight="1" ht="11.25">
      <c r="A25" s="0" t="s">
        <v>14</v>
      </c>
      <c r="B25" s="0" t="s">
        <v>2461</v>
      </c>
      <c r="C25" s="0" t="s">
        <v>2462</v>
      </c>
      <c r="D25" s="0" t="s">
        <v>2479</v>
      </c>
      <c r="E25" s="0" t="s">
        <v>2480</v>
      </c>
      <c r="F25" s="0" t="s">
        <v>2436</v>
      </c>
      <c r="G25" s="0" t="s">
        <v>1553</v>
      </c>
    </row>
    <row customHeight="1" ht="11.25">
      <c r="A26" s="0" t="s">
        <v>14</v>
      </c>
      <c r="B26" s="0" t="s">
        <v>2481</v>
      </c>
      <c r="C26" s="0" t="s">
        <v>2482</v>
      </c>
      <c r="D26" s="0" t="s">
        <v>2481</v>
      </c>
      <c r="E26" s="0" t="s">
        <v>2482</v>
      </c>
      <c r="F26" s="0" t="s">
        <v>2483</v>
      </c>
      <c r="G26" s="0" t="s">
        <v>1557</v>
      </c>
    </row>
    <row customHeight="1" ht="11.25">
      <c r="A27" s="0" t="s">
        <v>14</v>
      </c>
      <c r="B27" s="0" t="s">
        <v>2484</v>
      </c>
      <c r="C27" s="0" t="s">
        <v>2485</v>
      </c>
      <c r="D27" s="0" t="s">
        <v>2486</v>
      </c>
      <c r="E27" s="0" t="s">
        <v>2487</v>
      </c>
      <c r="F27" s="0" t="s">
        <v>2436</v>
      </c>
      <c r="G27" s="0" t="s">
        <v>1562</v>
      </c>
    </row>
    <row customHeight="1" ht="11.25">
      <c r="A28" s="0" t="s">
        <v>14</v>
      </c>
      <c r="B28" s="0" t="s">
        <v>2484</v>
      </c>
      <c r="C28" s="0" t="s">
        <v>2485</v>
      </c>
      <c r="D28" s="0" t="s">
        <v>2488</v>
      </c>
      <c r="E28" s="0" t="s">
        <v>2489</v>
      </c>
      <c r="F28" s="0" t="s">
        <v>2436</v>
      </c>
      <c r="G28" s="0" t="s">
        <v>1570</v>
      </c>
    </row>
    <row customHeight="1" ht="11.25">
      <c r="A29" s="0" t="s">
        <v>14</v>
      </c>
      <c r="B29" s="0" t="s">
        <v>2484</v>
      </c>
      <c r="C29" s="0" t="s">
        <v>2485</v>
      </c>
      <c r="D29" s="0" t="s">
        <v>2490</v>
      </c>
      <c r="E29" s="0" t="s">
        <v>2491</v>
      </c>
      <c r="F29" s="0" t="s">
        <v>2436</v>
      </c>
      <c r="G29" s="0" t="s">
        <v>1572</v>
      </c>
    </row>
    <row customHeight="1" ht="11.25">
      <c r="A30" s="0" t="s">
        <v>14</v>
      </c>
      <c r="B30" s="0" t="s">
        <v>2484</v>
      </c>
      <c r="C30" s="0" t="s">
        <v>2485</v>
      </c>
      <c r="D30" s="0" t="s">
        <v>2492</v>
      </c>
      <c r="E30" s="0" t="s">
        <v>2493</v>
      </c>
      <c r="F30" s="0" t="s">
        <v>2436</v>
      </c>
      <c r="G30" s="0" t="s">
        <v>1575</v>
      </c>
    </row>
    <row customHeight="1" ht="11.25">
      <c r="A31" s="0" t="s">
        <v>14</v>
      </c>
      <c r="B31" s="0" t="s">
        <v>2484</v>
      </c>
      <c r="C31" s="0" t="s">
        <v>2485</v>
      </c>
      <c r="D31" s="0" t="s">
        <v>2484</v>
      </c>
      <c r="E31" s="0" t="s">
        <v>2485</v>
      </c>
      <c r="F31" s="0" t="s">
        <v>2433</v>
      </c>
      <c r="G31" s="0" t="s">
        <v>1580</v>
      </c>
    </row>
    <row customHeight="1" ht="11.25">
      <c r="A32" s="0" t="s">
        <v>14</v>
      </c>
      <c r="B32" s="0" t="s">
        <v>2484</v>
      </c>
      <c r="C32" s="0" t="s">
        <v>2485</v>
      </c>
      <c r="D32" s="0" t="s">
        <v>2494</v>
      </c>
      <c r="E32" s="0" t="s">
        <v>2495</v>
      </c>
      <c r="F32" s="0" t="s">
        <v>2436</v>
      </c>
      <c r="G32" s="0" t="s">
        <v>1582</v>
      </c>
    </row>
    <row customHeight="1" ht="11.25">
      <c r="A33" s="0" t="s">
        <v>14</v>
      </c>
      <c r="B33" s="0" t="s">
        <v>2484</v>
      </c>
      <c r="C33" s="0" t="s">
        <v>2485</v>
      </c>
      <c r="D33" s="0" t="s">
        <v>2496</v>
      </c>
      <c r="E33" s="0" t="s">
        <v>2497</v>
      </c>
      <c r="F33" s="0" t="s">
        <v>2436</v>
      </c>
      <c r="G33" s="0" t="s">
        <v>1584</v>
      </c>
    </row>
    <row customHeight="1" ht="11.25">
      <c r="A34" s="0" t="s">
        <v>14</v>
      </c>
      <c r="B34" s="0" t="s">
        <v>2484</v>
      </c>
      <c r="C34" s="0" t="s">
        <v>2485</v>
      </c>
      <c r="D34" s="0" t="s">
        <v>2498</v>
      </c>
      <c r="E34" s="0" t="s">
        <v>2499</v>
      </c>
      <c r="F34" s="0" t="s">
        <v>2436</v>
      </c>
      <c r="G34" s="0" t="s">
        <v>1586</v>
      </c>
    </row>
    <row customHeight="1" ht="11.25">
      <c r="A35" s="0" t="s">
        <v>14</v>
      </c>
      <c r="B35" s="0" t="s">
        <v>2484</v>
      </c>
      <c r="C35" s="0" t="s">
        <v>2485</v>
      </c>
      <c r="D35" s="0" t="s">
        <v>2500</v>
      </c>
      <c r="E35" s="0" t="s">
        <v>2501</v>
      </c>
      <c r="F35" s="0" t="s">
        <v>2436</v>
      </c>
      <c r="G35" s="0" t="s">
        <v>1591</v>
      </c>
    </row>
    <row customHeight="1" ht="11.25">
      <c r="A36" s="0" t="s">
        <v>14</v>
      </c>
      <c r="B36" s="0" t="s">
        <v>2484</v>
      </c>
      <c r="C36" s="0" t="s">
        <v>2485</v>
      </c>
      <c r="D36" s="0" t="s">
        <v>2502</v>
      </c>
      <c r="E36" s="0" t="s">
        <v>2503</v>
      </c>
      <c r="F36" s="0" t="s">
        <v>2436</v>
      </c>
      <c r="G36" s="0" t="s">
        <v>1596</v>
      </c>
    </row>
    <row customHeight="1" ht="11.25">
      <c r="A37" s="0" t="s">
        <v>14</v>
      </c>
      <c r="B37" s="0" t="s">
        <v>2484</v>
      </c>
      <c r="C37" s="0" t="s">
        <v>2485</v>
      </c>
      <c r="D37" s="0" t="s">
        <v>2504</v>
      </c>
      <c r="E37" s="0" t="s">
        <v>2505</v>
      </c>
      <c r="F37" s="0" t="s">
        <v>2436</v>
      </c>
      <c r="G37" s="0" t="s">
        <v>1600</v>
      </c>
    </row>
    <row customHeight="1" ht="11.25">
      <c r="A38" s="0" t="s">
        <v>14</v>
      </c>
      <c r="B38" s="0" t="s">
        <v>2484</v>
      </c>
      <c r="C38" s="0" t="s">
        <v>2485</v>
      </c>
      <c r="D38" s="0" t="s">
        <v>2506</v>
      </c>
      <c r="E38" s="0" t="s">
        <v>2507</v>
      </c>
      <c r="F38" s="0" t="s">
        <v>2436</v>
      </c>
      <c r="G38" s="0" t="s">
        <v>1608</v>
      </c>
    </row>
    <row customHeight="1" ht="11.25">
      <c r="A39" s="0" t="s">
        <v>14</v>
      </c>
      <c r="B39" s="0" t="s">
        <v>2484</v>
      </c>
      <c r="C39" s="0" t="s">
        <v>2485</v>
      </c>
      <c r="D39" s="0" t="s">
        <v>2508</v>
      </c>
      <c r="E39" s="0" t="s">
        <v>2509</v>
      </c>
      <c r="F39" s="0" t="s">
        <v>2436</v>
      </c>
      <c r="G39" s="0" t="s">
        <v>1614</v>
      </c>
    </row>
    <row customHeight="1" ht="11.25">
      <c r="A40" s="0" t="s">
        <v>14</v>
      </c>
      <c r="B40" s="0" t="s">
        <v>2484</v>
      </c>
      <c r="C40" s="0" t="s">
        <v>2485</v>
      </c>
      <c r="D40" s="0" t="s">
        <v>2510</v>
      </c>
      <c r="E40" s="0" t="s">
        <v>2511</v>
      </c>
      <c r="F40" s="0" t="s">
        <v>2436</v>
      </c>
      <c r="G40" s="0" t="s">
        <v>1619</v>
      </c>
    </row>
    <row customHeight="1" ht="11.25">
      <c r="A41" s="0" t="s">
        <v>14</v>
      </c>
      <c r="B41" s="0" t="s">
        <v>2484</v>
      </c>
      <c r="C41" s="0" t="s">
        <v>2485</v>
      </c>
      <c r="D41" s="0" t="s">
        <v>2512</v>
      </c>
      <c r="E41" s="0" t="s">
        <v>2513</v>
      </c>
      <c r="F41" s="0" t="s">
        <v>2514</v>
      </c>
      <c r="G41" s="0" t="s">
        <v>1623</v>
      </c>
    </row>
    <row customHeight="1" ht="11.25">
      <c r="A42" s="0" t="s">
        <v>14</v>
      </c>
      <c r="B42" s="0" t="s">
        <v>2484</v>
      </c>
      <c r="C42" s="0" t="s">
        <v>2485</v>
      </c>
      <c r="D42" s="0" t="s">
        <v>2515</v>
      </c>
      <c r="E42" s="0" t="s">
        <v>2516</v>
      </c>
      <c r="F42" s="0" t="s">
        <v>2514</v>
      </c>
      <c r="G42" s="0" t="s">
        <v>1626</v>
      </c>
    </row>
    <row customHeight="1" ht="11.25">
      <c r="A43" s="0" t="s">
        <v>14</v>
      </c>
      <c r="B43" s="0" t="s">
        <v>2517</v>
      </c>
      <c r="C43" s="0" t="s">
        <v>2518</v>
      </c>
      <c r="D43" s="0" t="s">
        <v>2519</v>
      </c>
      <c r="E43" s="0" t="s">
        <v>2520</v>
      </c>
      <c r="F43" s="0" t="s">
        <v>2436</v>
      </c>
      <c r="G43" s="0" t="s">
        <v>37</v>
      </c>
    </row>
    <row customHeight="1" ht="11.25">
      <c r="A44" s="0" t="s">
        <v>14</v>
      </c>
      <c r="B44" s="0" t="s">
        <v>2517</v>
      </c>
      <c r="C44" s="0" t="s">
        <v>2518</v>
      </c>
      <c r="D44" s="0" t="s">
        <v>2521</v>
      </c>
      <c r="E44" s="0" t="s">
        <v>2522</v>
      </c>
      <c r="F44" s="0" t="s">
        <v>2436</v>
      </c>
      <c r="G44" s="0" t="s">
        <v>1641</v>
      </c>
    </row>
    <row customHeight="1" ht="11.25">
      <c r="A45" s="0" t="s">
        <v>14</v>
      </c>
      <c r="B45" s="0" t="s">
        <v>2517</v>
      </c>
      <c r="C45" s="0" t="s">
        <v>2518</v>
      </c>
      <c r="D45" s="0" t="s">
        <v>2523</v>
      </c>
      <c r="E45" s="0" t="s">
        <v>2524</v>
      </c>
      <c r="F45" s="0" t="s">
        <v>2436</v>
      </c>
      <c r="G45" s="0" t="s">
        <v>1646</v>
      </c>
    </row>
    <row customHeight="1" ht="11.25">
      <c r="A46" s="0" t="s">
        <v>14</v>
      </c>
      <c r="B46" s="0" t="s">
        <v>2517</v>
      </c>
      <c r="C46" s="0" t="s">
        <v>2518</v>
      </c>
      <c r="D46" s="0" t="s">
        <v>2525</v>
      </c>
      <c r="E46" s="0" t="s">
        <v>2526</v>
      </c>
      <c r="F46" s="0" t="s">
        <v>2436</v>
      </c>
      <c r="G46" s="0" t="s">
        <v>1650</v>
      </c>
    </row>
    <row customHeight="1" ht="11.25">
      <c r="A47" s="0" t="s">
        <v>14</v>
      </c>
      <c r="B47" s="0" t="s">
        <v>2517</v>
      </c>
      <c r="C47" s="0" t="s">
        <v>2518</v>
      </c>
      <c r="D47" s="0" t="s">
        <v>2527</v>
      </c>
      <c r="E47" s="0" t="s">
        <v>2528</v>
      </c>
      <c r="F47" s="0" t="s">
        <v>2436</v>
      </c>
      <c r="G47" s="0" t="s">
        <v>1656</v>
      </c>
    </row>
    <row customHeight="1" ht="11.25">
      <c r="A48" s="0" t="s">
        <v>14</v>
      </c>
      <c r="B48" s="0" t="s">
        <v>2517</v>
      </c>
      <c r="C48" s="0" t="s">
        <v>2518</v>
      </c>
      <c r="D48" s="0" t="s">
        <v>2517</v>
      </c>
      <c r="E48" s="0" t="s">
        <v>2518</v>
      </c>
      <c r="F48" s="0" t="s">
        <v>2433</v>
      </c>
      <c r="G48" s="0" t="s">
        <v>1660</v>
      </c>
    </row>
    <row customHeight="1" ht="11.25">
      <c r="A49" s="0" t="s">
        <v>14</v>
      </c>
      <c r="B49" s="0" t="s">
        <v>2517</v>
      </c>
      <c r="C49" s="0" t="s">
        <v>2518</v>
      </c>
      <c r="D49" s="0" t="s">
        <v>2529</v>
      </c>
      <c r="E49" s="0" t="s">
        <v>2530</v>
      </c>
      <c r="F49" s="0" t="s">
        <v>2436</v>
      </c>
      <c r="G49" s="0" t="s">
        <v>1663</v>
      </c>
    </row>
    <row customHeight="1" ht="11.25">
      <c r="A50" s="0" t="s">
        <v>14</v>
      </c>
      <c r="B50" s="0" t="s">
        <v>2517</v>
      </c>
      <c r="C50" s="0" t="s">
        <v>2518</v>
      </c>
      <c r="D50" s="0" t="s">
        <v>2531</v>
      </c>
      <c r="E50" s="0" t="s">
        <v>2532</v>
      </c>
      <c r="F50" s="0" t="s">
        <v>2436</v>
      </c>
      <c r="G50" s="0" t="s">
        <v>1667</v>
      </c>
    </row>
    <row customHeight="1" ht="11.25">
      <c r="A51" s="0" t="s">
        <v>14</v>
      </c>
      <c r="B51" s="0" t="s">
        <v>2517</v>
      </c>
      <c r="C51" s="0" t="s">
        <v>2518</v>
      </c>
      <c r="D51" s="0" t="s">
        <v>2533</v>
      </c>
      <c r="E51" s="0" t="s">
        <v>2534</v>
      </c>
      <c r="F51" s="0" t="s">
        <v>2436</v>
      </c>
      <c r="G51" s="0" t="s">
        <v>1671</v>
      </c>
    </row>
    <row customHeight="1" ht="11.25">
      <c r="A52" s="0" t="s">
        <v>14</v>
      </c>
      <c r="B52" s="0" t="s">
        <v>2517</v>
      </c>
      <c r="C52" s="0" t="s">
        <v>2518</v>
      </c>
      <c r="D52" s="0" t="s">
        <v>2535</v>
      </c>
      <c r="E52" s="0" t="s">
        <v>2536</v>
      </c>
      <c r="F52" s="0" t="s">
        <v>2436</v>
      </c>
      <c r="G52" s="0" t="s">
        <v>1675</v>
      </c>
    </row>
    <row customHeight="1" ht="11.25">
      <c r="A53" s="0" t="s">
        <v>14</v>
      </c>
      <c r="B53" s="0" t="s">
        <v>2517</v>
      </c>
      <c r="C53" s="0" t="s">
        <v>2518</v>
      </c>
      <c r="D53" s="0" t="s">
        <v>2537</v>
      </c>
      <c r="E53" s="0" t="s">
        <v>2538</v>
      </c>
      <c r="F53" s="0" t="s">
        <v>2436</v>
      </c>
      <c r="G53" s="0" t="s">
        <v>1677</v>
      </c>
    </row>
    <row customHeight="1" ht="11.25">
      <c r="A54" s="0" t="s">
        <v>14</v>
      </c>
      <c r="B54" s="0" t="s">
        <v>2539</v>
      </c>
      <c r="C54" s="0" t="s">
        <v>2540</v>
      </c>
      <c r="D54" s="0" t="s">
        <v>2541</v>
      </c>
      <c r="E54" s="0" t="s">
        <v>2542</v>
      </c>
      <c r="F54" s="0" t="s">
        <v>2436</v>
      </c>
      <c r="G54" s="0" t="s">
        <v>1680</v>
      </c>
    </row>
    <row customHeight="1" ht="11.25">
      <c r="A55" s="0" t="s">
        <v>14</v>
      </c>
      <c r="B55" s="0" t="s">
        <v>2539</v>
      </c>
      <c r="C55" s="0" t="s">
        <v>2540</v>
      </c>
      <c r="D55" s="0" t="s">
        <v>2543</v>
      </c>
      <c r="E55" s="0" t="s">
        <v>2544</v>
      </c>
      <c r="F55" s="0" t="s">
        <v>2436</v>
      </c>
      <c r="G55" s="0" t="s">
        <v>1684</v>
      </c>
    </row>
    <row customHeight="1" ht="11.25">
      <c r="A56" s="0" t="s">
        <v>14</v>
      </c>
      <c r="B56" s="0" t="s">
        <v>2539</v>
      </c>
      <c r="C56" s="0" t="s">
        <v>2540</v>
      </c>
      <c r="D56" s="0" t="s">
        <v>2539</v>
      </c>
      <c r="E56" s="0" t="s">
        <v>2540</v>
      </c>
      <c r="F56" s="0" t="s">
        <v>2433</v>
      </c>
      <c r="G56" s="0" t="s">
        <v>1687</v>
      </c>
    </row>
    <row customHeight="1" ht="11.25">
      <c r="A57" s="0" t="s">
        <v>14</v>
      </c>
      <c r="B57" s="0" t="s">
        <v>2539</v>
      </c>
      <c r="C57" s="0" t="s">
        <v>2540</v>
      </c>
      <c r="D57" s="0" t="s">
        <v>2545</v>
      </c>
      <c r="E57" s="0" t="s">
        <v>2546</v>
      </c>
      <c r="F57" s="0" t="s">
        <v>2436</v>
      </c>
      <c r="G57" s="0" t="s">
        <v>1690</v>
      </c>
    </row>
    <row customHeight="1" ht="11.25">
      <c r="A58" s="0" t="s">
        <v>14</v>
      </c>
      <c r="B58" s="0" t="s">
        <v>2539</v>
      </c>
      <c r="C58" s="0" t="s">
        <v>2540</v>
      </c>
      <c r="D58" s="0" t="s">
        <v>2547</v>
      </c>
      <c r="E58" s="0" t="s">
        <v>2548</v>
      </c>
      <c r="F58" s="0" t="s">
        <v>2436</v>
      </c>
      <c r="G58" s="0" t="s">
        <v>1693</v>
      </c>
    </row>
    <row customHeight="1" ht="11.25">
      <c r="A59" s="0" t="s">
        <v>14</v>
      </c>
      <c r="B59" s="0" t="s">
        <v>2539</v>
      </c>
      <c r="C59" s="0" t="s">
        <v>2540</v>
      </c>
      <c r="D59" s="0" t="s">
        <v>2549</v>
      </c>
      <c r="E59" s="0" t="s">
        <v>2550</v>
      </c>
      <c r="F59" s="0" t="s">
        <v>2436</v>
      </c>
      <c r="G59" s="0" t="s">
        <v>1697</v>
      </c>
    </row>
    <row customHeight="1" ht="11.25">
      <c r="A60" s="0" t="s">
        <v>14</v>
      </c>
      <c r="B60" s="0" t="s">
        <v>2551</v>
      </c>
      <c r="C60" s="0" t="s">
        <v>2552</v>
      </c>
      <c r="D60" s="0" t="s">
        <v>2553</v>
      </c>
      <c r="E60" s="0" t="s">
        <v>2554</v>
      </c>
      <c r="F60" s="0" t="s">
        <v>2436</v>
      </c>
      <c r="G60" s="0" t="s">
        <v>1700</v>
      </c>
    </row>
    <row customHeight="1" ht="11.25">
      <c r="A61" s="0" t="s">
        <v>14</v>
      </c>
      <c r="B61" s="0" t="s">
        <v>2551</v>
      </c>
      <c r="C61" s="0" t="s">
        <v>2552</v>
      </c>
      <c r="D61" s="0" t="s">
        <v>2555</v>
      </c>
      <c r="E61" s="0" t="s">
        <v>2556</v>
      </c>
      <c r="F61" s="0" t="s">
        <v>2436</v>
      </c>
      <c r="G61" s="0" t="s">
        <v>2557</v>
      </c>
    </row>
    <row customHeight="1" ht="11.25">
      <c r="A62" s="0" t="s">
        <v>14</v>
      </c>
      <c r="B62" s="0" t="s">
        <v>2551</v>
      </c>
      <c r="C62" s="0" t="s">
        <v>2552</v>
      </c>
      <c r="D62" s="0" t="s">
        <v>2558</v>
      </c>
      <c r="E62" s="0" t="s">
        <v>2559</v>
      </c>
      <c r="F62" s="0" t="s">
        <v>2436</v>
      </c>
      <c r="G62" s="0" t="s">
        <v>2560</v>
      </c>
    </row>
    <row customHeight="1" ht="11.25">
      <c r="A63" s="0" t="s">
        <v>14</v>
      </c>
      <c r="B63" s="0" t="s">
        <v>2551</v>
      </c>
      <c r="C63" s="0" t="s">
        <v>2552</v>
      </c>
      <c r="D63" s="0" t="s">
        <v>2561</v>
      </c>
      <c r="E63" s="0" t="s">
        <v>2562</v>
      </c>
      <c r="F63" s="0" t="s">
        <v>2436</v>
      </c>
      <c r="G63" s="0" t="s">
        <v>2563</v>
      </c>
    </row>
    <row customHeight="1" ht="11.25">
      <c r="A64" s="0" t="s">
        <v>14</v>
      </c>
      <c r="B64" s="0" t="s">
        <v>2551</v>
      </c>
      <c r="C64" s="0" t="s">
        <v>2552</v>
      </c>
      <c r="D64" s="0" t="s">
        <v>2564</v>
      </c>
      <c r="E64" s="0" t="s">
        <v>2565</v>
      </c>
      <c r="F64" s="0" t="s">
        <v>2436</v>
      </c>
      <c r="G64" s="0" t="s">
        <v>2566</v>
      </c>
    </row>
    <row customHeight="1" ht="11.25">
      <c r="A65" s="0" t="s">
        <v>14</v>
      </c>
      <c r="B65" s="0" t="s">
        <v>2551</v>
      </c>
      <c r="C65" s="0" t="s">
        <v>2552</v>
      </c>
      <c r="D65" s="0" t="s">
        <v>2567</v>
      </c>
      <c r="E65" s="0" t="s">
        <v>2568</v>
      </c>
      <c r="F65" s="0" t="s">
        <v>2436</v>
      </c>
      <c r="G65" s="0" t="s">
        <v>2569</v>
      </c>
    </row>
    <row customHeight="1" ht="11.25">
      <c r="A66" s="0" t="s">
        <v>14</v>
      </c>
      <c r="B66" s="0" t="s">
        <v>2551</v>
      </c>
      <c r="C66" s="0" t="s">
        <v>2552</v>
      </c>
      <c r="D66" s="0" t="s">
        <v>2570</v>
      </c>
      <c r="E66" s="0" t="s">
        <v>2571</v>
      </c>
      <c r="F66" s="0" t="s">
        <v>2436</v>
      </c>
      <c r="G66" s="0" t="s">
        <v>2572</v>
      </c>
    </row>
    <row customHeight="1" ht="11.25">
      <c r="A67" s="0" t="s">
        <v>14</v>
      </c>
      <c r="B67" s="0" t="s">
        <v>2551</v>
      </c>
      <c r="C67" s="0" t="s">
        <v>2552</v>
      </c>
      <c r="D67" s="0" t="s">
        <v>2573</v>
      </c>
      <c r="E67" s="0" t="s">
        <v>2574</v>
      </c>
      <c r="F67" s="0" t="s">
        <v>2436</v>
      </c>
      <c r="G67" s="0" t="s">
        <v>1922</v>
      </c>
    </row>
    <row customHeight="1" ht="11.25">
      <c r="A68" s="0" t="s">
        <v>14</v>
      </c>
      <c r="B68" s="0" t="s">
        <v>2551</v>
      </c>
      <c r="C68" s="0" t="s">
        <v>2552</v>
      </c>
      <c r="D68" s="0" t="s">
        <v>2551</v>
      </c>
      <c r="E68" s="0" t="s">
        <v>2552</v>
      </c>
      <c r="F68" s="0" t="s">
        <v>2433</v>
      </c>
      <c r="G68" s="0" t="s">
        <v>2575</v>
      </c>
    </row>
    <row customHeight="1" ht="11.25">
      <c r="A69" s="0" t="s">
        <v>14</v>
      </c>
      <c r="B69" s="0" t="s">
        <v>2551</v>
      </c>
      <c r="C69" s="0" t="s">
        <v>2552</v>
      </c>
      <c r="D69" s="0" t="s">
        <v>2576</v>
      </c>
      <c r="E69" s="0" t="s">
        <v>2577</v>
      </c>
      <c r="F69" s="0" t="s">
        <v>2436</v>
      </c>
      <c r="G69" s="0" t="s">
        <v>2133</v>
      </c>
    </row>
    <row customHeight="1" ht="11.25">
      <c r="A70" s="0" t="s">
        <v>14</v>
      </c>
      <c r="B70" s="0" t="s">
        <v>2551</v>
      </c>
      <c r="C70" s="0" t="s">
        <v>2552</v>
      </c>
      <c r="D70" s="0" t="s">
        <v>2578</v>
      </c>
      <c r="E70" s="0" t="s">
        <v>2579</v>
      </c>
      <c r="F70" s="0" t="s">
        <v>2436</v>
      </c>
      <c r="G70" s="0" t="s">
        <v>2580</v>
      </c>
    </row>
    <row customHeight="1" ht="11.25">
      <c r="A71" s="0" t="s">
        <v>14</v>
      </c>
      <c r="B71" s="0" t="s">
        <v>2551</v>
      </c>
      <c r="C71" s="0" t="s">
        <v>2552</v>
      </c>
      <c r="D71" s="0" t="s">
        <v>2581</v>
      </c>
      <c r="E71" s="0" t="s">
        <v>2582</v>
      </c>
      <c r="F71" s="0" t="s">
        <v>2436</v>
      </c>
      <c r="G71" s="0" t="s">
        <v>2583</v>
      </c>
    </row>
    <row customHeight="1" ht="11.25">
      <c r="A72" s="0" t="s">
        <v>14</v>
      </c>
      <c r="B72" s="0" t="s">
        <v>2551</v>
      </c>
      <c r="C72" s="0" t="s">
        <v>2552</v>
      </c>
      <c r="D72" s="0" t="s">
        <v>2584</v>
      </c>
      <c r="E72" s="0" t="s">
        <v>2585</v>
      </c>
      <c r="F72" s="0" t="s">
        <v>2514</v>
      </c>
      <c r="G72" s="0" t="s">
        <v>2586</v>
      </c>
    </row>
    <row customHeight="1" ht="11.25">
      <c r="A73" s="0" t="s">
        <v>14</v>
      </c>
      <c r="B73" s="0" t="s">
        <v>2587</v>
      </c>
      <c r="C73" s="0" t="s">
        <v>2588</v>
      </c>
      <c r="D73" s="0" t="s">
        <v>2589</v>
      </c>
      <c r="E73" s="0" t="s">
        <v>2590</v>
      </c>
      <c r="F73" s="0" t="s">
        <v>2436</v>
      </c>
      <c r="G73" s="0" t="s">
        <v>2591</v>
      </c>
    </row>
    <row customHeight="1" ht="11.25">
      <c r="A74" s="0" t="s">
        <v>14</v>
      </c>
      <c r="B74" s="0" t="s">
        <v>2587</v>
      </c>
      <c r="C74" s="0" t="s">
        <v>2588</v>
      </c>
      <c r="D74" s="0" t="s">
        <v>2592</v>
      </c>
      <c r="E74" s="0" t="s">
        <v>2593</v>
      </c>
      <c r="F74" s="0" t="s">
        <v>2436</v>
      </c>
      <c r="G74" s="0" t="s">
        <v>2594</v>
      </c>
    </row>
    <row customHeight="1" ht="11.25">
      <c r="A75" s="0" t="s">
        <v>14</v>
      </c>
      <c r="B75" s="0" t="s">
        <v>2587</v>
      </c>
      <c r="C75" s="0" t="s">
        <v>2588</v>
      </c>
      <c r="D75" s="0" t="s">
        <v>2595</v>
      </c>
      <c r="E75" s="0" t="s">
        <v>2596</v>
      </c>
      <c r="F75" s="0" t="s">
        <v>2436</v>
      </c>
      <c r="G75" s="0" t="s">
        <v>2597</v>
      </c>
    </row>
    <row customHeight="1" ht="11.25">
      <c r="A76" s="0" t="s">
        <v>14</v>
      </c>
      <c r="B76" s="0" t="s">
        <v>2587</v>
      </c>
      <c r="C76" s="0" t="s">
        <v>2588</v>
      </c>
      <c r="D76" s="0" t="s">
        <v>2598</v>
      </c>
      <c r="E76" s="0" t="s">
        <v>2599</v>
      </c>
      <c r="F76" s="0" t="s">
        <v>2436</v>
      </c>
      <c r="G76" s="0" t="s">
        <v>2600</v>
      </c>
    </row>
    <row customHeight="1" ht="11.25">
      <c r="A77" s="0" t="s">
        <v>14</v>
      </c>
      <c r="B77" s="0" t="s">
        <v>2587</v>
      </c>
      <c r="C77" s="0" t="s">
        <v>2588</v>
      </c>
      <c r="D77" s="0" t="s">
        <v>2601</v>
      </c>
      <c r="E77" s="0" t="s">
        <v>2602</v>
      </c>
      <c r="F77" s="0" t="s">
        <v>2436</v>
      </c>
      <c r="G77" s="0" t="s">
        <v>2603</v>
      </c>
    </row>
    <row customHeight="1" ht="11.25">
      <c r="A78" s="0" t="s">
        <v>14</v>
      </c>
      <c r="B78" s="0" t="s">
        <v>2587</v>
      </c>
      <c r="C78" s="0" t="s">
        <v>2588</v>
      </c>
      <c r="D78" s="0" t="s">
        <v>2587</v>
      </c>
      <c r="E78" s="0" t="s">
        <v>2588</v>
      </c>
      <c r="F78" s="0" t="s">
        <v>2433</v>
      </c>
      <c r="G78" s="0" t="s">
        <v>2604</v>
      </c>
    </row>
    <row customHeight="1" ht="11.25">
      <c r="A79" s="0" t="s">
        <v>14</v>
      </c>
      <c r="B79" s="0" t="s">
        <v>2587</v>
      </c>
      <c r="C79" s="0" t="s">
        <v>2588</v>
      </c>
      <c r="D79" s="0" t="s">
        <v>2605</v>
      </c>
      <c r="E79" s="0" t="s">
        <v>2606</v>
      </c>
      <c r="F79" s="0" t="s">
        <v>2436</v>
      </c>
      <c r="G79" s="0" t="s">
        <v>2607</v>
      </c>
    </row>
    <row customHeight="1" ht="11.25">
      <c r="A80" s="0" t="s">
        <v>14</v>
      </c>
      <c r="B80" s="0" t="s">
        <v>2587</v>
      </c>
      <c r="C80" s="0" t="s">
        <v>2588</v>
      </c>
      <c r="D80" s="0" t="s">
        <v>2608</v>
      </c>
      <c r="E80" s="0" t="s">
        <v>2609</v>
      </c>
      <c r="F80" s="0" t="s">
        <v>2514</v>
      </c>
      <c r="G80" s="0" t="s">
        <v>2610</v>
      </c>
    </row>
    <row customHeight="1" ht="11.25">
      <c r="A81" s="0" t="s">
        <v>14</v>
      </c>
      <c r="B81" s="0" t="s">
        <v>2611</v>
      </c>
      <c r="C81" s="0" t="s">
        <v>2612</v>
      </c>
      <c r="D81" s="0" t="s">
        <v>2613</v>
      </c>
      <c r="E81" s="0" t="s">
        <v>2614</v>
      </c>
      <c r="F81" s="0" t="s">
        <v>2436</v>
      </c>
      <c r="G81" s="0" t="s">
        <v>2615</v>
      </c>
    </row>
    <row customHeight="1" ht="11.25">
      <c r="A82" s="0" t="s">
        <v>14</v>
      </c>
      <c r="B82" s="0" t="s">
        <v>2611</v>
      </c>
      <c r="C82" s="0" t="s">
        <v>2612</v>
      </c>
      <c r="D82" s="0" t="s">
        <v>2616</v>
      </c>
      <c r="E82" s="0" t="s">
        <v>2617</v>
      </c>
      <c r="F82" s="0" t="s">
        <v>2436</v>
      </c>
      <c r="G82" s="0" t="s">
        <v>2618</v>
      </c>
    </row>
    <row customHeight="1" ht="11.25">
      <c r="A83" s="0" t="s">
        <v>14</v>
      </c>
      <c r="B83" s="0" t="s">
        <v>2611</v>
      </c>
      <c r="C83" s="0" t="s">
        <v>2612</v>
      </c>
      <c r="D83" s="0" t="s">
        <v>2619</v>
      </c>
      <c r="E83" s="0" t="s">
        <v>2620</v>
      </c>
      <c r="F83" s="0" t="s">
        <v>2436</v>
      </c>
      <c r="G83" s="0" t="s">
        <v>2621</v>
      </c>
    </row>
    <row customHeight="1" ht="11.25">
      <c r="A84" s="0" t="s">
        <v>14</v>
      </c>
      <c r="B84" s="0" t="s">
        <v>2611</v>
      </c>
      <c r="C84" s="0" t="s">
        <v>2612</v>
      </c>
      <c r="D84" s="0" t="s">
        <v>2622</v>
      </c>
      <c r="E84" s="0" t="s">
        <v>2623</v>
      </c>
      <c r="F84" s="0" t="s">
        <v>2436</v>
      </c>
      <c r="G84" s="0" t="s">
        <v>2624</v>
      </c>
    </row>
    <row customHeight="1" ht="11.25">
      <c r="A85" s="0" t="s">
        <v>14</v>
      </c>
      <c r="B85" s="0" t="s">
        <v>2611</v>
      </c>
      <c r="C85" s="0" t="s">
        <v>2612</v>
      </c>
      <c r="D85" s="0" t="s">
        <v>2625</v>
      </c>
      <c r="E85" s="0" t="s">
        <v>2626</v>
      </c>
      <c r="F85" s="0" t="s">
        <v>2436</v>
      </c>
      <c r="G85" s="0" t="s">
        <v>2627</v>
      </c>
    </row>
    <row customHeight="1" ht="11.25">
      <c r="A86" s="0" t="s">
        <v>14</v>
      </c>
      <c r="B86" s="0" t="s">
        <v>2611</v>
      </c>
      <c r="C86" s="0" t="s">
        <v>2612</v>
      </c>
      <c r="D86" s="0" t="s">
        <v>2628</v>
      </c>
      <c r="E86" s="0" t="s">
        <v>2629</v>
      </c>
      <c r="F86" s="0" t="s">
        <v>2436</v>
      </c>
      <c r="G86" s="0" t="s">
        <v>2630</v>
      </c>
    </row>
    <row customHeight="1" ht="11.25">
      <c r="A87" s="0" t="s">
        <v>14</v>
      </c>
      <c r="B87" s="0" t="s">
        <v>2611</v>
      </c>
      <c r="C87" s="0" t="s">
        <v>2612</v>
      </c>
      <c r="D87" s="0" t="s">
        <v>2611</v>
      </c>
      <c r="E87" s="0" t="s">
        <v>2612</v>
      </c>
      <c r="F87" s="0" t="s">
        <v>2433</v>
      </c>
      <c r="G87" s="0" t="s">
        <v>2631</v>
      </c>
    </row>
    <row customHeight="1" ht="11.25">
      <c r="A88" s="0" t="s">
        <v>14</v>
      </c>
      <c r="B88" s="0" t="s">
        <v>2611</v>
      </c>
      <c r="C88" s="0" t="s">
        <v>2612</v>
      </c>
      <c r="D88" s="0" t="s">
        <v>2632</v>
      </c>
      <c r="E88" s="0" t="s">
        <v>2633</v>
      </c>
      <c r="F88" s="0" t="s">
        <v>2436</v>
      </c>
      <c r="G88" s="0" t="s">
        <v>2634</v>
      </c>
    </row>
    <row customHeight="1" ht="11.25">
      <c r="A89" s="0" t="s">
        <v>14</v>
      </c>
      <c r="B89" s="0" t="s">
        <v>2611</v>
      </c>
      <c r="C89" s="0" t="s">
        <v>2612</v>
      </c>
      <c r="D89" s="0" t="s">
        <v>2635</v>
      </c>
      <c r="E89" s="0" t="s">
        <v>2636</v>
      </c>
      <c r="F89" s="0" t="s">
        <v>2637</v>
      </c>
      <c r="G89" s="0" t="s">
        <v>2638</v>
      </c>
    </row>
    <row customHeight="1" ht="11.25">
      <c r="A90" s="0" t="s">
        <v>14</v>
      </c>
      <c r="B90" s="0" t="s">
        <v>97</v>
      </c>
      <c r="C90" s="0" t="s">
        <v>2639</v>
      </c>
      <c r="D90" s="0" t="s">
        <v>2640</v>
      </c>
      <c r="E90" s="0" t="s">
        <v>2641</v>
      </c>
      <c r="F90" s="0" t="s">
        <v>2436</v>
      </c>
      <c r="G90" s="0" t="s">
        <v>2642</v>
      </c>
    </row>
    <row customHeight="1" ht="11.25">
      <c r="A91" s="0" t="s">
        <v>14</v>
      </c>
      <c r="B91" s="0" t="s">
        <v>97</v>
      </c>
      <c r="C91" s="0" t="s">
        <v>2639</v>
      </c>
      <c r="D91" s="0" t="s">
        <v>2643</v>
      </c>
      <c r="E91" s="0" t="s">
        <v>2644</v>
      </c>
      <c r="F91" s="0" t="s">
        <v>2436</v>
      </c>
      <c r="G91" s="0" t="s">
        <v>2645</v>
      </c>
    </row>
    <row customHeight="1" ht="11.25">
      <c r="A92" s="0" t="s">
        <v>14</v>
      </c>
      <c r="B92" s="0" t="s">
        <v>97</v>
      </c>
      <c r="C92" s="0" t="s">
        <v>2639</v>
      </c>
      <c r="D92" s="0" t="s">
        <v>2646</v>
      </c>
      <c r="E92" s="0" t="s">
        <v>2647</v>
      </c>
      <c r="F92" s="0" t="s">
        <v>2436</v>
      </c>
      <c r="G92" s="0" t="s">
        <v>2648</v>
      </c>
    </row>
    <row customHeight="1" ht="11.25">
      <c r="A93" s="0" t="s">
        <v>14</v>
      </c>
      <c r="B93" s="0" t="s">
        <v>97</v>
      </c>
      <c r="C93" s="0" t="s">
        <v>2639</v>
      </c>
      <c r="D93" s="0" t="s">
        <v>2649</v>
      </c>
      <c r="E93" s="0" t="s">
        <v>2650</v>
      </c>
      <c r="F93" s="0" t="s">
        <v>2436</v>
      </c>
      <c r="G93" s="0" t="s">
        <v>2651</v>
      </c>
    </row>
    <row customHeight="1" ht="11.25">
      <c r="A94" s="0" t="s">
        <v>14</v>
      </c>
      <c r="B94" s="0" t="s">
        <v>97</v>
      </c>
      <c r="C94" s="0" t="s">
        <v>2639</v>
      </c>
      <c r="D94" s="0" t="s">
        <v>103</v>
      </c>
      <c r="E94" s="0" t="s">
        <v>104</v>
      </c>
      <c r="F94" s="0" t="s">
        <v>2436</v>
      </c>
      <c r="G94" s="0" t="s">
        <v>102</v>
      </c>
    </row>
    <row customHeight="1" ht="11.25">
      <c r="A95" s="0" t="s">
        <v>14</v>
      </c>
      <c r="B95" s="0" t="s">
        <v>97</v>
      </c>
      <c r="C95" s="0" t="s">
        <v>2639</v>
      </c>
      <c r="D95" s="0" t="s">
        <v>2652</v>
      </c>
      <c r="E95" s="0" t="s">
        <v>2653</v>
      </c>
      <c r="F95" s="0" t="s">
        <v>2436</v>
      </c>
      <c r="G95" s="0" t="s">
        <v>2654</v>
      </c>
    </row>
    <row customHeight="1" ht="11.25">
      <c r="A96" s="0" t="s">
        <v>14</v>
      </c>
      <c r="B96" s="0" t="s">
        <v>97</v>
      </c>
      <c r="C96" s="0" t="s">
        <v>2639</v>
      </c>
      <c r="D96" s="0" t="s">
        <v>2655</v>
      </c>
      <c r="E96" s="0" t="s">
        <v>2656</v>
      </c>
      <c r="F96" s="0" t="s">
        <v>2436</v>
      </c>
      <c r="G96" s="0" t="s">
        <v>2657</v>
      </c>
    </row>
    <row customHeight="1" ht="11.25">
      <c r="A97" s="0" t="s">
        <v>14</v>
      </c>
      <c r="B97" s="0" t="s">
        <v>97</v>
      </c>
      <c r="C97" s="0" t="s">
        <v>2639</v>
      </c>
      <c r="D97" s="0" t="s">
        <v>2658</v>
      </c>
      <c r="E97" s="0" t="s">
        <v>2659</v>
      </c>
      <c r="F97" s="0" t="s">
        <v>2436</v>
      </c>
      <c r="G97" s="0" t="s">
        <v>2660</v>
      </c>
    </row>
    <row customHeight="1" ht="11.25">
      <c r="A98" s="0" t="s">
        <v>14</v>
      </c>
      <c r="B98" s="0" t="s">
        <v>97</v>
      </c>
      <c r="C98" s="0" t="s">
        <v>2639</v>
      </c>
      <c r="D98" s="0" t="s">
        <v>97</v>
      </c>
      <c r="E98" s="0" t="s">
        <v>2639</v>
      </c>
      <c r="F98" s="0" t="s">
        <v>2433</v>
      </c>
      <c r="G98" s="0" t="s">
        <v>2661</v>
      </c>
    </row>
    <row customHeight="1" ht="11.25">
      <c r="A99" s="0" t="s">
        <v>14</v>
      </c>
      <c r="B99" s="0" t="s">
        <v>97</v>
      </c>
      <c r="C99" s="0" t="s">
        <v>2639</v>
      </c>
      <c r="D99" s="0" t="s">
        <v>2662</v>
      </c>
      <c r="E99" s="0" t="s">
        <v>2663</v>
      </c>
      <c r="F99" s="0" t="s">
        <v>2436</v>
      </c>
      <c r="G99" s="0" t="s">
        <v>2664</v>
      </c>
    </row>
    <row customHeight="1" ht="11.25">
      <c r="A100" s="0" t="s">
        <v>14</v>
      </c>
      <c r="B100" s="0" t="s">
        <v>2665</v>
      </c>
      <c r="C100" s="0" t="s">
        <v>2666</v>
      </c>
      <c r="D100" s="0" t="s">
        <v>2665</v>
      </c>
      <c r="E100" s="0" t="s">
        <v>2666</v>
      </c>
      <c r="F100" s="0" t="s">
        <v>2483</v>
      </c>
      <c r="G100" s="0" t="s">
        <v>2667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D8DD-B74E-CAE2-3461-7947E4E2A7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2683</v>
      </c>
      <c r="B1" s="829" t="s">
        <v>2684</v>
      </c>
      <c r="C1" s="829" t="s">
        <v>1167</v>
      </c>
    </row>
    <row customHeight="1" ht="11.25">
      <c r="A2" s="829">
        <v>4189678</v>
      </c>
      <c r="B2" s="829" t="s">
        <v>2685</v>
      </c>
      <c r="C2" s="829" t="s">
        <v>2686</v>
      </c>
    </row>
    <row customHeight="1" ht="11.25">
      <c r="A3" s="829">
        <v>4190415</v>
      </c>
      <c r="B3" s="829" t="s">
        <v>2687</v>
      </c>
      <c r="C3" s="829" t="s">
        <v>2686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5FB79-6333-0791-CFEC-0D12AFBC9E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2688</v>
      </c>
      <c r="B1" s="143" t="s">
        <v>2689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FA8B-177A-6E47-8658-0B07D8844A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2690</v>
      </c>
      <c r="B1" s="0" t="b">
        <v>1</v>
      </c>
    </row>
    <row customHeight="1" ht="11.25">
      <c r="A2" s="0" t="s">
        <v>2691</v>
      </c>
      <c r="B2" s="0" t="b">
        <v>0</v>
      </c>
    </row>
    <row customHeight="1" ht="11.25">
      <c r="A3" s="0" t="s">
        <v>2692</v>
      </c>
      <c r="B3" s="0" t="b">
        <v>0</v>
      </c>
    </row>
    <row customHeight="1" ht="11.25">
      <c r="A4" s="0" t="s">
        <v>2693</v>
      </c>
      <c r="B4" s="0" t="b">
        <v>1</v>
      </c>
    </row>
    <row customHeight="1" ht="11.25">
      <c r="A5" s="0" t="s">
        <v>2694</v>
      </c>
      <c r="B5" s="0" t="b">
        <v>0</v>
      </c>
    </row>
    <row customHeight="1" ht="11.25">
      <c r="A6" s="0" t="s">
        <v>2695</v>
      </c>
      <c r="B6" s="0" t="b">
        <v>0</v>
      </c>
    </row>
    <row customHeight="1" ht="11.25">
      <c r="A7" s="0" t="s">
        <v>2696</v>
      </c>
      <c r="B7" s="0" t="b">
        <v>0</v>
      </c>
    </row>
    <row customHeight="1" ht="11.25">
      <c r="A8" s="0" t="s">
        <v>2697</v>
      </c>
      <c r="B8" s="0" t="b">
        <v>0</v>
      </c>
    </row>
    <row customHeight="1" ht="11.25">
      <c r="A9" s="0" t="s">
        <v>2698</v>
      </c>
      <c r="B9" s="0" t="b">
        <v>1</v>
      </c>
    </row>
    <row customHeight="1" ht="11.25">
      <c r="A10" s="0" t="s">
        <v>2699</v>
      </c>
      <c r="B10" s="0" t="b">
        <v>0</v>
      </c>
    </row>
    <row customHeight="1" ht="11.25">
      <c r="A11" s="0" t="s">
        <v>2700</v>
      </c>
      <c r="B11" s="0" t="b">
        <v>0</v>
      </c>
    </row>
    <row customHeight="1" ht="11.25">
      <c r="A12" s="0" t="s">
        <v>2701</v>
      </c>
      <c r="B12" s="0" t="b">
        <v>0</v>
      </c>
    </row>
    <row customHeight="1" ht="11.25">
      <c r="A13" s="0" t="s">
        <v>2702</v>
      </c>
      <c r="B13" s="0" t="b">
        <v>0</v>
      </c>
    </row>
    <row customHeight="1" ht="11.25">
      <c r="A14" s="0" t="s">
        <v>2703</v>
      </c>
      <c r="B14" s="0" t="b">
        <v>0</v>
      </c>
    </row>
    <row customHeight="1" ht="11.25">
      <c r="A15" s="0" t="s">
        <v>2704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D43DC-A5D8-82BE-8318-5D77077110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7CAC5-47C1-0267-172D-3F3B1C8B3E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2705</v>
      </c>
      <c r="B1" s="49" t="s">
        <v>2706</v>
      </c>
    </row>
    <row customHeight="1" ht="11.25">
      <c r="A2" s="0" t="s">
        <v>2707</v>
      </c>
      <c r="B2" s="0" t="s">
        <v>2708</v>
      </c>
    </row>
    <row customHeight="1" ht="11.25">
      <c r="A3" s="0" t="s">
        <v>2709</v>
      </c>
      <c r="B3" s="0" t="s">
        <v>2710</v>
      </c>
    </row>
    <row customHeight="1" ht="11.25">
      <c r="A4" s="0" t="s">
        <v>2711</v>
      </c>
      <c r="B4" s="0" t="s">
        <v>2712</v>
      </c>
    </row>
    <row customHeight="1" ht="11.25">
      <c r="A5" s="0" t="s">
        <v>2713</v>
      </c>
      <c r="B5" s="0" t="s">
        <v>2714</v>
      </c>
    </row>
    <row customHeight="1" ht="11.25">
      <c r="A6" s="0" t="s">
        <v>2715</v>
      </c>
      <c r="B6" s="0" t="s">
        <v>2716</v>
      </c>
    </row>
    <row customHeight="1" ht="11.25">
      <c r="A7" s="0" t="s">
        <v>2717</v>
      </c>
      <c r="B7" s="0" t="s">
        <v>2718</v>
      </c>
    </row>
    <row customHeight="1" ht="11.25">
      <c r="A8" s="0" t="s">
        <v>2719</v>
      </c>
      <c r="B8" s="0" t="s">
        <v>2720</v>
      </c>
    </row>
    <row customHeight="1" ht="11.25">
      <c r="A9" s="0" t="s">
        <v>2721</v>
      </c>
      <c r="B9" s="0" t="s">
        <v>2722</v>
      </c>
    </row>
    <row customHeight="1" ht="11.25">
      <c r="A10" s="0" t="s">
        <v>2723</v>
      </c>
      <c r="B10" s="0" t="s">
        <v>2724</v>
      </c>
    </row>
    <row customHeight="1" ht="11.25">
      <c r="A11" s="0" t="s">
        <v>2725</v>
      </c>
      <c r="B11" s="0" t="s">
        <v>2726</v>
      </c>
    </row>
    <row customHeight="1" ht="11.25">
      <c r="A12" s="0" t="s">
        <v>2727</v>
      </c>
      <c r="B12" s="0" t="s">
        <v>2728</v>
      </c>
    </row>
    <row customHeight="1" ht="11.25">
      <c r="A13" s="0" t="s">
        <v>2729</v>
      </c>
      <c r="B13" s="0" t="s">
        <v>2730</v>
      </c>
    </row>
    <row customHeight="1" ht="11.25">
      <c r="A14" s="0" t="s">
        <v>2731</v>
      </c>
      <c r="B14" s="0" t="s">
        <v>2732</v>
      </c>
    </row>
    <row customHeight="1" ht="11.25">
      <c r="A15" s="0" t="s">
        <v>2733</v>
      </c>
      <c r="B15" s="0" t="s">
        <v>2734</v>
      </c>
    </row>
    <row customHeight="1" ht="11.25">
      <c r="A16" s="0" t="s">
        <v>2735</v>
      </c>
      <c r="B16" s="0" t="s">
        <v>2736</v>
      </c>
    </row>
    <row customHeight="1" ht="11.25">
      <c r="A17" s="0" t="s">
        <v>2737</v>
      </c>
      <c r="B17" s="0" t="s">
        <v>2738</v>
      </c>
    </row>
    <row customHeight="1" ht="11.25">
      <c r="A18" s="0" t="s">
        <v>2739</v>
      </c>
      <c r="B18" s="0" t="s">
        <v>2740</v>
      </c>
    </row>
    <row customHeight="1" ht="11.25">
      <c r="A19" s="0" t="s">
        <v>2741</v>
      </c>
      <c r="B19" s="0" t="s">
        <v>2742</v>
      </c>
    </row>
    <row customHeight="1" ht="11.25">
      <c r="A20" s="0" t="s">
        <v>2743</v>
      </c>
      <c r="B20" s="0" t="s">
        <v>2744</v>
      </c>
    </row>
    <row customHeight="1" ht="11.25">
      <c r="A21" s="0" t="s">
        <v>2745</v>
      </c>
      <c r="B21" s="0" t="s">
        <v>2746</v>
      </c>
    </row>
    <row customHeight="1" ht="11.25">
      <c r="A22" s="0" t="s">
        <v>2747</v>
      </c>
      <c r="B22" s="0" t="s">
        <v>2748</v>
      </c>
    </row>
    <row customHeight="1" ht="11.25">
      <c r="A23" s="0" t="s">
        <v>2749</v>
      </c>
      <c r="B23" s="0" t="s">
        <v>2750</v>
      </c>
    </row>
    <row customHeight="1" ht="11.25">
      <c r="A24" s="0" t="s">
        <v>2751</v>
      </c>
      <c r="B24" s="0" t="s">
        <v>2752</v>
      </c>
    </row>
    <row customHeight="1" ht="11.25">
      <c r="A25" s="0" t="s">
        <v>2753</v>
      </c>
      <c r="B25" s="0" t="s">
        <v>2754</v>
      </c>
    </row>
    <row customHeight="1" ht="11.25">
      <c r="A26" s="0" t="s">
        <v>2755</v>
      </c>
      <c r="B26" s="0" t="s">
        <v>2756</v>
      </c>
    </row>
    <row customHeight="1" ht="11.25">
      <c r="A27" s="0" t="s">
        <v>2757</v>
      </c>
      <c r="B27" s="0" t="s">
        <v>2758</v>
      </c>
    </row>
    <row customHeight="1" ht="11.25">
      <c r="A28" s="0" t="s">
        <v>2759</v>
      </c>
      <c r="B28" s="0" t="s">
        <v>2760</v>
      </c>
    </row>
    <row customHeight="1" ht="11.25">
      <c r="A29" s="0" t="s">
        <v>2761</v>
      </c>
      <c r="B29" s="0" t="s">
        <v>2762</v>
      </c>
    </row>
    <row customHeight="1" ht="11.25">
      <c r="A30" s="0" t="s">
        <v>2763</v>
      </c>
      <c r="B30" s="0" t="s">
        <v>2764</v>
      </c>
    </row>
    <row customHeight="1" ht="11.25">
      <c r="A31" s="0" t="s">
        <v>2765</v>
      </c>
      <c r="B31" s="0" t="s">
        <v>2766</v>
      </c>
    </row>
    <row customHeight="1" ht="11.25">
      <c r="A32" s="0" t="s">
        <v>2767</v>
      </c>
      <c r="B32" s="0" t="s">
        <v>2768</v>
      </c>
    </row>
    <row customHeight="1" ht="11.25">
      <c r="A33" s="0" t="s">
        <v>2769</v>
      </c>
      <c r="B33" s="0" t="s">
        <v>2770</v>
      </c>
    </row>
    <row customHeight="1" ht="11.25">
      <c r="A34" s="0" t="s">
        <v>2771</v>
      </c>
      <c r="B34" s="0" t="s">
        <v>2772</v>
      </c>
    </row>
    <row customHeight="1" ht="11.25">
      <c r="A35" s="0" t="s">
        <v>2773</v>
      </c>
      <c r="B35" s="0" t="s">
        <v>2774</v>
      </c>
    </row>
    <row customHeight="1" ht="11.25">
      <c r="A36" s="0" t="s">
        <v>2775</v>
      </c>
      <c r="B36" s="0" t="s">
        <v>2776</v>
      </c>
    </row>
    <row customHeight="1" ht="11.25">
      <c r="A37" s="0" t="s">
        <v>2777</v>
      </c>
      <c r="B37" s="0" t="s">
        <v>2778</v>
      </c>
    </row>
    <row customHeight="1" ht="11.25">
      <c r="A38" s="0" t="s">
        <v>2779</v>
      </c>
      <c r="B38" s="0" t="s">
        <v>2780</v>
      </c>
    </row>
    <row customHeight="1" ht="11.25">
      <c r="A39" s="0" t="s">
        <v>2781</v>
      </c>
      <c r="B39" s="0" t="s">
        <v>2782</v>
      </c>
    </row>
    <row customHeight="1" ht="11.25">
      <c r="A40" s="0" t="s">
        <v>2783</v>
      </c>
      <c r="B40" s="0" t="s">
        <v>2784</v>
      </c>
    </row>
    <row customHeight="1" ht="11.25">
      <c r="A41" s="0" t="s">
        <v>2785</v>
      </c>
      <c r="B41" s="0" t="s">
        <v>2786</v>
      </c>
    </row>
    <row customHeight="1" ht="11.25">
      <c r="A42" s="0" t="s">
        <v>2787</v>
      </c>
      <c r="B42" s="0" t="s">
        <v>2788</v>
      </c>
    </row>
    <row customHeight="1" ht="11.25">
      <c r="A43" s="0" t="s">
        <v>2789</v>
      </c>
      <c r="B43" s="0" t="s">
        <v>2790</v>
      </c>
    </row>
    <row customHeight="1" ht="11.25">
      <c r="A44" s="0" t="s">
        <v>2791</v>
      </c>
      <c r="B44" s="0" t="s">
        <v>2792</v>
      </c>
    </row>
    <row customHeight="1" ht="11.25">
      <c r="A45" s="0" t="s">
        <v>2793</v>
      </c>
      <c r="B45" s="0" t="s">
        <v>2794</v>
      </c>
    </row>
    <row customHeight="1" ht="11.25">
      <c r="A46" s="0" t="s">
        <v>2795</v>
      </c>
      <c r="B46" s="0" t="s">
        <v>2796</v>
      </c>
    </row>
    <row customHeight="1" ht="11.25">
      <c r="A47" s="0" t="s">
        <v>2797</v>
      </c>
      <c r="B47" s="0" t="s">
        <v>2798</v>
      </c>
    </row>
    <row customHeight="1" ht="11.25">
      <c r="A48" s="0" t="s">
        <v>2799</v>
      </c>
      <c r="B48" s="0" t="s">
        <v>2800</v>
      </c>
    </row>
    <row customHeight="1" ht="11.25">
      <c r="A49" s="0" t="s">
        <v>2801</v>
      </c>
      <c r="B49" s="0" t="s">
        <v>2802</v>
      </c>
    </row>
    <row customHeight="1" ht="11.25">
      <c r="A50" s="0" t="s">
        <v>2803</v>
      </c>
      <c r="B50" s="0" t="s">
        <v>2804</v>
      </c>
    </row>
    <row customHeight="1" ht="11.25">
      <c r="A51" s="0" t="s">
        <v>2805</v>
      </c>
      <c r="B51" s="0" t="s">
        <v>2806</v>
      </c>
    </row>
    <row customHeight="1" ht="11.25">
      <c r="A52" s="0" t="s">
        <v>2807</v>
      </c>
      <c r="B52" s="0" t="s">
        <v>2808</v>
      </c>
    </row>
    <row customHeight="1" ht="11.25">
      <c r="A53" s="0" t="s">
        <v>2809</v>
      </c>
      <c r="B53" s="0" t="s">
        <v>2810</v>
      </c>
    </row>
    <row customHeight="1" ht="11.25">
      <c r="A54" s="0" t="s">
        <v>2811</v>
      </c>
      <c r="B54" s="0" t="s">
        <v>2812</v>
      </c>
    </row>
    <row customHeight="1" ht="11.25">
      <c r="A55" s="0" t="s">
        <v>2813</v>
      </c>
      <c r="B55" s="0" t="s">
        <v>2814</v>
      </c>
    </row>
    <row customHeight="1" ht="11.25">
      <c r="A56" s="0" t="s">
        <v>2815</v>
      </c>
      <c r="B56" s="0" t="s">
        <v>2816</v>
      </c>
    </row>
    <row customHeight="1" ht="11.25">
      <c r="A57" s="0" t="s">
        <v>2817</v>
      </c>
      <c r="B57" s="0" t="s">
        <v>2818</v>
      </c>
    </row>
    <row customHeight="1" ht="11.25">
      <c r="A58" s="0" t="s">
        <v>2819</v>
      </c>
      <c r="B58" s="0" t="s">
        <v>2820</v>
      </c>
    </row>
    <row customHeight="1" ht="11.25">
      <c r="A59" s="0" t="s">
        <v>2821</v>
      </c>
      <c r="B59" s="0" t="s">
        <v>2822</v>
      </c>
    </row>
    <row customHeight="1" ht="11.25">
      <c r="A60" s="0" t="s">
        <v>2823</v>
      </c>
      <c r="B60" s="0" t="s">
        <v>2824</v>
      </c>
    </row>
    <row customHeight="1" ht="11.25">
      <c r="A61" s="0"/>
      <c r="B61" s="0" t="s">
        <v>2825</v>
      </c>
    </row>
    <row customHeight="1" ht="11.25">
      <c r="A62" s="0"/>
      <c r="B62" s="0" t="s">
        <v>2826</v>
      </c>
    </row>
    <row customHeight="1" ht="11.25">
      <c r="A63" s="0"/>
      <c r="B63" s="0" t="s">
        <v>2827</v>
      </c>
    </row>
    <row customHeight="1" ht="11.25">
      <c r="A64" s="0"/>
      <c r="B64" s="0" t="s">
        <v>2828</v>
      </c>
    </row>
    <row customHeight="1" ht="11.25">
      <c r="A65" s="0"/>
      <c r="B65" s="0" t="s">
        <v>2829</v>
      </c>
    </row>
    <row customHeight="1" ht="11.25">
      <c r="A66" s="0"/>
      <c r="B66" s="0" t="s">
        <v>2830</v>
      </c>
    </row>
    <row customHeight="1" ht="11.25">
      <c r="A67" s="0"/>
      <c r="B67" s="0" t="s">
        <v>2831</v>
      </c>
    </row>
    <row customHeight="1" ht="11.25">
      <c r="A68" s="0"/>
      <c r="B68" s="0" t="s">
        <v>2832</v>
      </c>
    </row>
    <row customHeight="1" ht="11.25">
      <c r="A69" s="0"/>
      <c r="B69" s="0" t="s">
        <v>2833</v>
      </c>
    </row>
    <row customHeight="1" ht="11.25">
      <c r="A70" s="0"/>
      <c r="B70" s="0" t="s">
        <v>2834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F34C2-62B3-DB77-8237-A99415461D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2835</v>
      </c>
    </row>
    <row customHeight="1" ht="90">
      <c r="B2" s="73" t="s">
        <v>2836</v>
      </c>
    </row>
    <row customHeight="1" ht="67.5">
      <c r="B3" s="73" t="s">
        <v>2837</v>
      </c>
    </row>
    <row customHeight="1" ht="33.75">
      <c r="B4" s="73" t="s">
        <v>2838</v>
      </c>
    </row>
    <row customHeight="1" ht="11.25">
      <c r="B5" s="73" t="s">
        <v>2839</v>
      </c>
    </row>
    <row customHeight="1" ht="22.5">
      <c r="B6" s="73" t="s">
        <v>2840</v>
      </c>
    </row>
    <row customHeight="1" ht="22.5">
      <c r="B7" s="73" t="s">
        <v>2841</v>
      </c>
    </row>
    <row customHeight="1" ht="22.5">
      <c r="B8" s="73" t="s">
        <v>2842</v>
      </c>
    </row>
    <row customHeight="1" ht="22.5">
      <c r="B9" s="73" t="s">
        <v>2843</v>
      </c>
    </row>
    <row customHeight="1" ht="56.25">
      <c r="B10" s="73" t="s">
        <v>2844</v>
      </c>
    </row>
    <row customHeight="1" ht="12.75">
      <c r="B11" s="139" t="s">
        <v>2845</v>
      </c>
    </row>
    <row customHeight="1" ht="11.25">
      <c r="B12" s="72" t="s">
        <v>2846</v>
      </c>
    </row>
    <row customHeight="1" ht="22.5">
      <c r="B13" s="73" t="s">
        <v>2847</v>
      </c>
    </row>
    <row customHeight="1" ht="67.5">
      <c r="B14" s="73" t="s">
        <v>2848</v>
      </c>
    </row>
    <row customHeight="1" ht="22.5">
      <c r="B15" s="73" t="s">
        <v>2849</v>
      </c>
    </row>
    <row customHeight="1" ht="11.25">
      <c r="B16" s="72" t="s">
        <v>2850</v>
      </c>
      <c r="D16" s="80"/>
    </row>
    <row customHeight="1" ht="33.75">
      <c r="B17" s="73" t="s">
        <v>2851</v>
      </c>
    </row>
    <row customHeight="1" ht="33.75">
      <c r="B18" s="73" t="s">
        <v>2852</v>
      </c>
    </row>
    <row customHeight="1" ht="11.25">
      <c r="B19" s="73" t="s">
        <v>2853</v>
      </c>
    </row>
    <row customHeight="1" ht="33.75">
      <c r="B20" s="73" t="s">
        <v>2854</v>
      </c>
    </row>
    <row customHeight="1" ht="11.25">
      <c r="B21" s="72" t="s">
        <v>2855</v>
      </c>
    </row>
    <row customHeight="1" ht="11.25">
      <c r="B22" s="73" t="s">
        <v>2856</v>
      </c>
    </row>
    <row r="24" customHeight="1" ht="22.5">
      <c r="B24" s="141" t="s">
        <v>2857</v>
      </c>
    </row>
    <row r="26" customHeight="1" ht="11.25">
      <c r="B26" s="72" t="s">
        <v>2858</v>
      </c>
    </row>
    <row customHeight="1" ht="22.5">
      <c r="B27" s="140" t="s">
        <v>391</v>
      </c>
    </row>
    <row customHeight="1" ht="56.25">
      <c r="B28" s="140" t="s">
        <v>2859</v>
      </c>
    </row>
    <row customHeight="1" ht="11.25">
      <c r="B29" s="189" t="s">
        <v>2860</v>
      </c>
    </row>
    <row customHeight="1" ht="22.5">
      <c r="B30" s="140" t="s">
        <v>2861</v>
      </c>
    </row>
    <row r="32" customHeight="1" ht="11.25">
      <c r="A32" s="0"/>
      <c r="B32" s="168" t="s">
        <v>2862</v>
      </c>
    </row>
    <row customHeight="1" ht="14.25">
      <c r="A33" s="169">
        <v>1</v>
      </c>
      <c r="B33" s="170" t="s">
        <v>2863</v>
      </c>
    </row>
    <row customHeight="1" ht="14.25">
      <c r="A34" s="169">
        <v>2</v>
      </c>
      <c r="B34" s="170" t="s">
        <v>2864</v>
      </c>
    </row>
    <row customHeight="1" ht="11.25">
      <c r="B35" s="168" t="s">
        <v>2865</v>
      </c>
    </row>
    <row customHeight="1" ht="11.25">
      <c r="B36" s="170" t="s">
        <v>2866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